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filterPrivacy="1" codeName="ThisWorkbook"/>
  <xr:revisionPtr revIDLastSave="0" documentId="13_ncr:1_{42056B31-8554-4D3B-8DCC-D580224751C3}" xr6:coauthVersionLast="47" xr6:coauthVersionMax="47" xr10:uidLastSave="{00000000-0000-0000-0000-000000000000}"/>
  <bookViews>
    <workbookView xWindow="-120" yWindow="-120" windowWidth="29040" windowHeight="15720" firstSheet="1" activeTab="3" xr2:uid="{00000000-000D-0000-FFFF-FFFF00000000}"/>
  </bookViews>
  <sheets>
    <sheet name="Lists" sheetId="5" state="hidden" r:id="rId1"/>
    <sheet name="Confidentiality" sheetId="6" r:id="rId2"/>
    <sheet name="Change Log" sheetId="8" r:id="rId3"/>
    <sheet name="Questions" sheetId="1" r:id="rId4"/>
  </sheets>
  <definedNames>
    <definedName name="_xlnm._FilterDatabase" localSheetId="3" hidden="1">Questions!$A$1:$FT$277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270" i="1" l="1"/>
  <c r="G253" i="1"/>
  <c r="G203" i="1"/>
  <c r="G159" i="1"/>
  <c r="G150" i="1"/>
  <c r="G138" i="1"/>
  <c r="G137" i="1"/>
  <c r="G136" i="1"/>
  <c r="G128" i="1"/>
  <c r="G71" i="1"/>
  <c r="C276" i="1" l="1"/>
  <c r="C259" i="1"/>
  <c r="C232" i="1"/>
  <c r="C221" i="1"/>
  <c r="C208" i="1"/>
  <c r="C182" i="1"/>
  <c r="C157" i="1"/>
  <c r="C142" i="1"/>
  <c r="C121" i="1"/>
  <c r="C91" i="1"/>
  <c r="C77" i="1"/>
  <c r="C61" i="1"/>
  <c r="C46" i="1"/>
  <c r="G273" i="1"/>
  <c r="G117" i="1" l="1"/>
  <c r="G134" i="1"/>
  <c r="G125" i="1"/>
  <c r="G85" i="1" l="1"/>
  <c r="L107" i="1"/>
  <c r="G107" i="1"/>
  <c r="G265" i="1"/>
  <c r="G209" i="1"/>
  <c r="G247" i="1"/>
  <c r="G111" i="1"/>
  <c r="G264" i="1"/>
  <c r="G122" i="1"/>
  <c r="G73" i="1"/>
  <c r="G72" i="1"/>
  <c r="L277" i="1"/>
  <c r="L276" i="1" s="1"/>
  <c r="L275" i="1"/>
  <c r="L274" i="1"/>
  <c r="L273" i="1"/>
  <c r="L272" i="1"/>
  <c r="L271" i="1"/>
  <c r="L270" i="1"/>
  <c r="L269" i="1"/>
  <c r="L268" i="1"/>
  <c r="L267" i="1"/>
  <c r="L266" i="1"/>
  <c r="L265" i="1"/>
  <c r="L264" i="1"/>
  <c r="L263" i="1"/>
  <c r="L262" i="1"/>
  <c r="L261" i="1"/>
  <c r="L260" i="1"/>
  <c r="L258" i="1"/>
  <c r="L257" i="1"/>
  <c r="L256" i="1"/>
  <c r="L255" i="1"/>
  <c r="L254" i="1"/>
  <c r="L253" i="1"/>
  <c r="L252" i="1"/>
  <c r="L251" i="1"/>
  <c r="L250" i="1"/>
  <c r="L249" i="1"/>
  <c r="L248" i="1"/>
  <c r="L247" i="1"/>
  <c r="L246" i="1"/>
  <c r="L245" i="1"/>
  <c r="L244" i="1"/>
  <c r="L243" i="1"/>
  <c r="L242" i="1"/>
  <c r="L241" i="1"/>
  <c r="L240" i="1"/>
  <c r="L239" i="1"/>
  <c r="L238" i="1"/>
  <c r="L237" i="1"/>
  <c r="L236" i="1"/>
  <c r="L235" i="1"/>
  <c r="L234" i="1"/>
  <c r="L233" i="1"/>
  <c r="L231" i="1"/>
  <c r="L230" i="1"/>
  <c r="L229" i="1"/>
  <c r="L228" i="1"/>
  <c r="L227" i="1"/>
  <c r="L226" i="1"/>
  <c r="L225" i="1"/>
  <c r="L224" i="1"/>
  <c r="L223" i="1"/>
  <c r="L222" i="1"/>
  <c r="L220" i="1"/>
  <c r="L219" i="1"/>
  <c r="L218" i="1"/>
  <c r="L217" i="1"/>
  <c r="L216" i="1"/>
  <c r="L215" i="1"/>
  <c r="L214" i="1"/>
  <c r="L213" i="1"/>
  <c r="L212" i="1"/>
  <c r="L211" i="1"/>
  <c r="L210" i="1"/>
  <c r="L209" i="1"/>
  <c r="L207" i="1"/>
  <c r="L206" i="1"/>
  <c r="L205" i="1"/>
  <c r="L204" i="1"/>
  <c r="L203" i="1"/>
  <c r="L202" i="1"/>
  <c r="L201" i="1"/>
  <c r="L200" i="1"/>
  <c r="L199" i="1"/>
  <c r="L198" i="1"/>
  <c r="L197" i="1"/>
  <c r="L196" i="1"/>
  <c r="L195" i="1"/>
  <c r="L194" i="1"/>
  <c r="L193" i="1"/>
  <c r="L192" i="1"/>
  <c r="L191" i="1"/>
  <c r="L190" i="1"/>
  <c r="L189" i="1"/>
  <c r="L188" i="1"/>
  <c r="L187" i="1"/>
  <c r="L186" i="1"/>
  <c r="L185" i="1"/>
  <c r="L184" i="1"/>
  <c r="L183" i="1"/>
  <c r="L181" i="1"/>
  <c r="L180" i="1"/>
  <c r="L179" i="1"/>
  <c r="L178" i="1"/>
  <c r="L177" i="1"/>
  <c r="L176" i="1"/>
  <c r="L175" i="1"/>
  <c r="L174" i="1"/>
  <c r="L173" i="1"/>
  <c r="L172" i="1"/>
  <c r="L171" i="1"/>
  <c r="L170" i="1"/>
  <c r="L169" i="1"/>
  <c r="L168" i="1"/>
  <c r="L167" i="1"/>
  <c r="L166" i="1"/>
  <c r="L165" i="1"/>
  <c r="L164" i="1"/>
  <c r="L163" i="1"/>
  <c r="L162" i="1"/>
  <c r="L161" i="1"/>
  <c r="L160" i="1"/>
  <c r="L159" i="1"/>
  <c r="L158" i="1"/>
  <c r="L156" i="1"/>
  <c r="L155" i="1"/>
  <c r="L154" i="1"/>
  <c r="L153" i="1"/>
  <c r="L152" i="1"/>
  <c r="L151" i="1"/>
  <c r="L150" i="1"/>
  <c r="L149" i="1"/>
  <c r="L148" i="1"/>
  <c r="L147" i="1"/>
  <c r="L146" i="1"/>
  <c r="L145" i="1"/>
  <c r="L144" i="1"/>
  <c r="L143" i="1"/>
  <c r="L141" i="1"/>
  <c r="L140" i="1"/>
  <c r="L139" i="1"/>
  <c r="L138" i="1"/>
  <c r="L137" i="1"/>
  <c r="L136" i="1"/>
  <c r="L135" i="1"/>
  <c r="L134" i="1"/>
  <c r="L133" i="1"/>
  <c r="L132" i="1"/>
  <c r="L131" i="1"/>
  <c r="L130" i="1"/>
  <c r="L129" i="1"/>
  <c r="L128" i="1"/>
  <c r="L127" i="1"/>
  <c r="L126" i="1"/>
  <c r="L125" i="1"/>
  <c r="L124" i="1"/>
  <c r="L123" i="1"/>
  <c r="L122" i="1"/>
  <c r="L120" i="1"/>
  <c r="L119" i="1"/>
  <c r="L118" i="1"/>
  <c r="L117" i="1"/>
  <c r="L116" i="1"/>
  <c r="L115" i="1"/>
  <c r="L114" i="1"/>
  <c r="L113" i="1"/>
  <c r="L112" i="1"/>
  <c r="L111" i="1"/>
  <c r="L110" i="1"/>
  <c r="L109" i="1"/>
  <c r="L108" i="1"/>
  <c r="L106" i="1"/>
  <c r="L105" i="1"/>
  <c r="L104" i="1"/>
  <c r="L103" i="1"/>
  <c r="L102" i="1"/>
  <c r="L101" i="1"/>
  <c r="L100" i="1"/>
  <c r="L99" i="1"/>
  <c r="L98" i="1"/>
  <c r="L97" i="1"/>
  <c r="L96" i="1"/>
  <c r="L95" i="1"/>
  <c r="L94" i="1"/>
  <c r="L93" i="1"/>
  <c r="L92" i="1"/>
  <c r="L90" i="1"/>
  <c r="L89" i="1"/>
  <c r="L88" i="1"/>
  <c r="L87" i="1"/>
  <c r="L86" i="1"/>
  <c r="L85" i="1"/>
  <c r="L84" i="1"/>
  <c r="L83" i="1"/>
  <c r="L82" i="1"/>
  <c r="L81" i="1"/>
  <c r="L80" i="1"/>
  <c r="L79" i="1"/>
  <c r="L78" i="1"/>
  <c r="L76" i="1"/>
  <c r="L75" i="1"/>
  <c r="L74" i="1"/>
  <c r="L73" i="1"/>
  <c r="L72" i="1"/>
  <c r="L71" i="1"/>
  <c r="L70" i="1"/>
  <c r="L69" i="1"/>
  <c r="L68" i="1"/>
  <c r="L67" i="1"/>
  <c r="L66" i="1"/>
  <c r="L65" i="1"/>
  <c r="L64" i="1"/>
  <c r="L63" i="1"/>
  <c r="L62" i="1"/>
  <c r="L60" i="1"/>
  <c r="L59" i="1"/>
  <c r="L58" i="1"/>
  <c r="L57" i="1"/>
  <c r="L56" i="1"/>
  <c r="L55" i="1"/>
  <c r="L54" i="1"/>
  <c r="L53" i="1"/>
  <c r="L52" i="1"/>
  <c r="L51" i="1"/>
  <c r="L50" i="1"/>
  <c r="L49" i="1"/>
  <c r="L48" i="1"/>
  <c r="L47" i="1"/>
  <c r="G262" i="1"/>
  <c r="G275" i="1"/>
  <c r="L91" i="1" l="1"/>
  <c r="L142" i="1"/>
  <c r="L77" i="1"/>
  <c r="L61" i="1"/>
  <c r="L221" i="1"/>
  <c r="L121" i="1"/>
  <c r="L208" i="1"/>
  <c r="L46" i="1"/>
  <c r="L182" i="1"/>
  <c r="L157" i="1"/>
  <c r="L232" i="1"/>
  <c r="L259" i="1"/>
  <c r="L5" i="1" l="1"/>
  <c r="G79" i="1"/>
  <c r="G78" i="1" l="1"/>
  <c r="G251" i="1" l="1"/>
  <c r="G228" i="1"/>
  <c r="G135" i="1"/>
  <c r="G120" i="1"/>
  <c r="G99" i="1"/>
  <c r="G98" i="1"/>
  <c r="G260" i="1"/>
  <c r="G189" i="1"/>
  <c r="G130" i="1"/>
  <c r="G95" i="1"/>
  <c r="G69" i="1"/>
  <c r="G68" i="1"/>
  <c r="G67" i="1"/>
  <c r="G66" i="1"/>
  <c r="G65" i="1"/>
  <c r="G58" i="1"/>
  <c r="G115" i="1" l="1"/>
  <c r="G126" i="1" l="1"/>
  <c r="G272" i="1" l="1"/>
  <c r="G271" i="1"/>
  <c r="G268" i="1"/>
  <c r="G267" i="1"/>
  <c r="G261" i="1"/>
  <c r="G258" i="1"/>
  <c r="G257" i="1"/>
  <c r="G256" i="1"/>
  <c r="G255" i="1"/>
  <c r="G254" i="1"/>
  <c r="G250" i="1"/>
  <c r="G249" i="1"/>
  <c r="G248" i="1"/>
  <c r="G245" i="1"/>
  <c r="G241" i="1"/>
  <c r="G236" i="1"/>
  <c r="G235" i="1"/>
  <c r="G234" i="1"/>
  <c r="G233" i="1"/>
  <c r="G231" i="1"/>
  <c r="G230" i="1"/>
  <c r="G229" i="1"/>
  <c r="G227" i="1"/>
  <c r="G226" i="1"/>
  <c r="G225" i="1"/>
  <c r="G224" i="1"/>
  <c r="G219" i="1"/>
  <c r="G213" i="1"/>
  <c r="G205" i="1"/>
  <c r="G201" i="1"/>
  <c r="G199" i="1"/>
  <c r="G198" i="1"/>
  <c r="G197" i="1"/>
  <c r="G195" i="1"/>
  <c r="G194" i="1"/>
  <c r="G193" i="1"/>
  <c r="G192" i="1"/>
  <c r="G190" i="1"/>
  <c r="G186" i="1"/>
  <c r="G185" i="1"/>
  <c r="G183" i="1"/>
  <c r="G173" i="1"/>
  <c r="G171" i="1"/>
  <c r="G169" i="1"/>
  <c r="G168" i="1"/>
  <c r="G166" i="1"/>
  <c r="G165" i="1"/>
  <c r="G164" i="1"/>
  <c r="G162" i="1"/>
  <c r="G160" i="1"/>
  <c r="G158" i="1"/>
  <c r="G156" i="1"/>
  <c r="G155" i="1"/>
  <c r="G154" i="1"/>
  <c r="G153" i="1"/>
  <c r="G152" i="1"/>
  <c r="G151" i="1"/>
  <c r="G148" i="1"/>
  <c r="G147" i="1"/>
  <c r="G144" i="1"/>
  <c r="G143" i="1"/>
  <c r="G140" i="1"/>
  <c r="G139" i="1"/>
  <c r="G133" i="1"/>
  <c r="G127" i="1"/>
  <c r="G124" i="1"/>
  <c r="G123" i="1"/>
  <c r="G119" i="1"/>
  <c r="G114" i="1"/>
  <c r="G110" i="1"/>
  <c r="G109" i="1"/>
  <c r="G108" i="1"/>
  <c r="G105" i="1"/>
  <c r="G104" i="1"/>
  <c r="G103" i="1"/>
  <c r="G102" i="1"/>
  <c r="G100" i="1"/>
  <c r="G94" i="1"/>
  <c r="G93" i="1"/>
  <c r="G90" i="1"/>
  <c r="G89" i="1"/>
  <c r="G86" i="1"/>
  <c r="G59" i="1"/>
  <c r="G54" i="1"/>
</calcChain>
</file>

<file path=xl/sharedStrings.xml><?xml version="1.0" encoding="utf-8"?>
<sst xmlns="http://schemas.openxmlformats.org/spreadsheetml/2006/main" count="1959" uniqueCount="1234">
  <si>
    <t>mm/dd/yyyy</t>
  </si>
  <si>
    <t>General Information</t>
  </si>
  <si>
    <t>GNRL-01</t>
  </si>
  <si>
    <t>GNRL-02</t>
  </si>
  <si>
    <t>GNRL-03</t>
  </si>
  <si>
    <t>GNRL-04</t>
  </si>
  <si>
    <t>Web Link to Product Privacy Notice</t>
  </si>
  <si>
    <t>GNRL-05</t>
  </si>
  <si>
    <t>GNRL-06</t>
  </si>
  <si>
    <t>GNRL-07</t>
  </si>
  <si>
    <t>GNRL-08</t>
  </si>
  <si>
    <t>555-555-5555</t>
  </si>
  <si>
    <t>GNRL-09</t>
  </si>
  <si>
    <t>GNRL-10</t>
  </si>
  <si>
    <t>GNRL-11</t>
  </si>
  <si>
    <t>GNRL-12</t>
  </si>
  <si>
    <t>Instructions</t>
  </si>
  <si>
    <t>Additional Information</t>
  </si>
  <si>
    <t>Guidance</t>
  </si>
  <si>
    <t>Company Overview</t>
  </si>
  <si>
    <t>Describe your organization’s business background and ownership structure, including all parent and subsidiary relationships.</t>
  </si>
  <si>
    <t>Include circumstances that may involve off-shoring or multi-national agreements.</t>
  </si>
  <si>
    <t>COMP-02</t>
  </si>
  <si>
    <t>COMP-03</t>
  </si>
  <si>
    <t>COMP-04</t>
  </si>
  <si>
    <t>COMP-05</t>
  </si>
  <si>
    <t>COMP-06</t>
  </si>
  <si>
    <t>COMP-07</t>
  </si>
  <si>
    <t>THRD-01</t>
  </si>
  <si>
    <t>Ensure that all elements of THRD-01 are clearly stated in your response.</t>
  </si>
  <si>
    <t>THRD-02</t>
  </si>
  <si>
    <t>If more space is needed to sufficiently answer this question, provide reference to the document or add it as an appendix.</t>
  </si>
  <si>
    <t>THRD-04</t>
  </si>
  <si>
    <t xml:space="preserve">Are all components of the BCP reviewed at least annually and updated as needed to reflect change? </t>
  </si>
  <si>
    <t xml:space="preserve">Has your BCP been tested in the last year? </t>
  </si>
  <si>
    <t>CHNG-01</t>
  </si>
  <si>
    <t>CHNG-02</t>
  </si>
  <si>
    <t>CHNG-03</t>
  </si>
  <si>
    <t>CHNG-04</t>
  </si>
  <si>
    <t>Do clients have the option to not participate in or postpone an upgrade to a new release?</t>
  </si>
  <si>
    <t>CHNG-05</t>
  </si>
  <si>
    <t>CHNG-06</t>
  </si>
  <si>
    <t>CHNG-07</t>
  </si>
  <si>
    <t>CHNG-08</t>
  </si>
  <si>
    <t>CHNG-09</t>
  </si>
  <si>
    <t>CHNG-11</t>
  </si>
  <si>
    <t>CHNG-12</t>
  </si>
  <si>
    <t>DATA-01</t>
  </si>
  <si>
    <t>DATA-03</t>
  </si>
  <si>
    <t>DATA-04</t>
  </si>
  <si>
    <t>DATA-05</t>
  </si>
  <si>
    <t>DATA-07</t>
  </si>
  <si>
    <t>DATA-08</t>
  </si>
  <si>
    <t>DATA-09</t>
  </si>
  <si>
    <t>DATA-10</t>
  </si>
  <si>
    <t>DATA-11</t>
  </si>
  <si>
    <t>DATA-14</t>
  </si>
  <si>
    <t xml:space="preserve">Describe or provide a reference to the backup processes for the servers on which the service and/or data resides. </t>
  </si>
  <si>
    <t>DATA-15</t>
  </si>
  <si>
    <t>DATA-16</t>
  </si>
  <si>
    <t>If your backup strategy uses varying periods, ensure that each strategy is clearly stated and supported.</t>
  </si>
  <si>
    <t>DATA-17</t>
  </si>
  <si>
    <t>Are data backups encrypted?</t>
  </si>
  <si>
    <t>Do current backups include all operating system software, utilities, security software, application software, and data files necessary for recovery?</t>
  </si>
  <si>
    <t>Do procedures exist to ensure that retention and destruction of data meets established business and regulatory requirements?</t>
  </si>
  <si>
    <t>Does the hosting provider have a SOC 2 Type 2 report available?</t>
  </si>
  <si>
    <t>Do any of your servers reside in a co-located data center?</t>
  </si>
  <si>
    <t>Are your servers separated from other companies via a physical barrier, such as a cage or hardened walls?</t>
  </si>
  <si>
    <t>Does a physical barrier fully enclose the physical space preventing unauthorized physical contact with any of your devices?</t>
  </si>
  <si>
    <t>Are you utilizing a web application firewall (WAF)?</t>
  </si>
  <si>
    <t>Are you utilizing a stateful packet inspection (SPI) firewall?</t>
  </si>
  <si>
    <t>Do you have a documented policy for firewall change requests?</t>
  </si>
  <si>
    <t>Are audit logs available for all changes to the network, firewall, IDS, and IPS systems?</t>
  </si>
  <si>
    <t>Describe or provide a reference to the application's architecture and functionality.</t>
  </si>
  <si>
    <t>Does your organization have physical security controls and policies in place?</t>
  </si>
  <si>
    <t>Are video monitoring feeds retained?</t>
  </si>
  <si>
    <t>Are video feeds monitored by datacenter staff?</t>
  </si>
  <si>
    <t>Can you accommodate encryption requirements using open standards?</t>
  </si>
  <si>
    <t>Do you subject your code to static code analysis and/or static application security testing prior to release?</t>
  </si>
  <si>
    <t>Do you have software testing processes (dynamic or static) that are established and followed?</t>
  </si>
  <si>
    <t>Are information security principles designed into the product lifecycle?</t>
  </si>
  <si>
    <t>Do you have a systems management and configuration strategy that encompasses servers, appliances, and mobile devices (company and employee owned)?</t>
  </si>
  <si>
    <t>VULN-01</t>
  </si>
  <si>
    <t>VULN-02</t>
  </si>
  <si>
    <t>VULN-03</t>
  </si>
  <si>
    <t>Are your applications scanned for vulnerabilities prior to new releases?</t>
  </si>
  <si>
    <t>VULN-05</t>
  </si>
  <si>
    <t>VULN-06</t>
  </si>
  <si>
    <t>VULN-07</t>
  </si>
  <si>
    <t>VULN-08</t>
  </si>
  <si>
    <t xml:space="preserve">Describe or provide a reference to the tool(s) used to scan for vulnerabilities in your applications and systems. </t>
  </si>
  <si>
    <t>Personally Identifiable Information (PII)</t>
  </si>
  <si>
    <t>Credit Card Data/PCI</t>
  </si>
  <si>
    <t xml:space="preserve">Payroll Records </t>
  </si>
  <si>
    <t>Financial Records (e.g., budgetary, Form 10-k)</t>
  </si>
  <si>
    <t>Litigation related information</t>
  </si>
  <si>
    <t>Software source code</t>
  </si>
  <si>
    <t>Is the application available from a trusted source (e.g., iTunes App Store, Google Play Store, BB World)?</t>
  </si>
  <si>
    <t>Are all code artifacts run through automated validation of production-readiness?</t>
  </si>
  <si>
    <t>Product Development Systems</t>
  </si>
  <si>
    <t>Can employees associated with the computing system access customer data/systems remotely?</t>
  </si>
  <si>
    <t xml:space="preserve">Does the computing system make use of mobile and/or GPS enabled mobile devices for access to data and functionality?  </t>
  </si>
  <si>
    <t>Describe or provide a reference to the capabilities available in the system to provide separation of duties between security administration and system administration functions for the computing system.</t>
  </si>
  <si>
    <t>Does your computing system have documented password/passphrase reset procedures that are currently implemented in the system and/or customer support?</t>
  </si>
  <si>
    <t>Does your computing system have any passwords/passphrases hard coded into your systems or products?</t>
  </si>
  <si>
    <t>Does your computing system have user account passwords/passphrases visible in administration modules?</t>
  </si>
  <si>
    <t>Is there a defined problem/issue escalation plan in your BCP for impacted clients of the computing system?</t>
  </si>
  <si>
    <t>Does the computing system support client customizations from one release to another?</t>
  </si>
  <si>
    <t>What mechanisms are configured/default for storage of data backups?</t>
  </si>
  <si>
    <t>Are your computing systems scanned externally and internally for vulnerabilities?</t>
  </si>
  <si>
    <t>Have your computing systems had an vulnerability assessment in the last year?</t>
  </si>
  <si>
    <t>Are there any regulatory requirements regarding the data to be provided to the third party? If so, please describe.</t>
  </si>
  <si>
    <t>Yes</t>
  </si>
  <si>
    <t>No</t>
  </si>
  <si>
    <t>Not Applicable</t>
  </si>
  <si>
    <t>Provide a general overview of the process used for your CMP. If you follow a specific industry standard or practice, provide a reference to it or attach additional documentation.</t>
  </si>
  <si>
    <t>Are versions other than the newest release supported?</t>
  </si>
  <si>
    <t>Do any of the encryption techniques you utilize rely on hardcoded keys or other cryptographic material?</t>
  </si>
  <si>
    <t>Will any sensitive data be stored on the mobile device or in device system logs?</t>
  </si>
  <si>
    <t>Are mobile devices that have been jailbroken allowed to be utilized?</t>
  </si>
  <si>
    <t>Do you use any open source code or freeware/shareware in the subject application?</t>
  </si>
  <si>
    <t>Product/Service Name</t>
  </si>
  <si>
    <t>Product Name and Version Information, or Service Name</t>
  </si>
  <si>
    <t>Product/Service Description</t>
  </si>
  <si>
    <t>Brief Description of the Product/Service</t>
  </si>
  <si>
    <t xml:space="preserve">Do you have a risk management policy, procedure, or program? </t>
  </si>
  <si>
    <t>Describe your authentication and authorization processes.</t>
  </si>
  <si>
    <t>Are structured databases encrypted?</t>
  </si>
  <si>
    <t>Additional Comments</t>
  </si>
  <si>
    <t>AC-1</t>
  </si>
  <si>
    <t>Additional Locations Aside from Corporate Headquarters</t>
  </si>
  <si>
    <t>Please provide any additional information or documentation that you believe would be pertinent to this assessment.</t>
  </si>
  <si>
    <t>Have you had a SOC 2 Type 2 audit conducted?</t>
  </si>
  <si>
    <t>City &amp; Country</t>
  </si>
  <si>
    <t>Does your computing system enforce password/passphrase complexity requirements?</t>
  </si>
  <si>
    <t>Are workstations and mobile devices encrypted?</t>
  </si>
  <si>
    <t>Please address, at a minimum, whether or not each of the following requires multi-factor: remote access, administrative access, access to any cloud environments (specify which require MFA and which do not).</t>
  </si>
  <si>
    <t>Please provide a network diagram and relevant information of how the offering/service is delivered. Information should, at a minimum, include details about network layers, segmentation, secure vlans, and firewalls.</t>
  </si>
  <si>
    <t>Does your computing system enforce password/passphrase aging requirements or equivalent controls?</t>
  </si>
  <si>
    <t>Change and Configuration Management</t>
  </si>
  <si>
    <t xml:space="preserve">Identity and Access Management </t>
  </si>
  <si>
    <t xml:space="preserve">Vulnerability Management </t>
  </si>
  <si>
    <t>Supply Chain and External Dependencies Management</t>
  </si>
  <si>
    <t>Cybersecurity Program Management</t>
  </si>
  <si>
    <t>Cybersecurity Tools &amp; Architecture</t>
  </si>
  <si>
    <t>At the completion of this contract, will measures be taken to ensure data is deleted securely, or managed as per the agreed upon contract?</t>
  </si>
  <si>
    <t>Do you have data retention policies that are relevant to this engagement?</t>
  </si>
  <si>
    <t>Data Protection</t>
  </si>
  <si>
    <t xml:space="preserve">Event and Incident Response </t>
  </si>
  <si>
    <t>Do you receive and take action on alerts in real time?</t>
  </si>
  <si>
    <t>Mobile Devices and Applications</t>
  </si>
  <si>
    <t xml:space="preserve">Which system(s) and product(s)? </t>
  </si>
  <si>
    <t xml:space="preserve">Does the application store, process, or transmit critical data, including operational information, personally identifiable information (PII), or critical energy infrastructure information (CEII)? </t>
  </si>
  <si>
    <t>Has the application been tested for vulnerabilities?</t>
  </si>
  <si>
    <t>Risk Management</t>
  </si>
  <si>
    <t>In addition to anti-virus, do you have other endpoint protection on your devices?</t>
  </si>
  <si>
    <t>Provide a sufficient description and/or details for each legal agreement in place.</t>
  </si>
  <si>
    <t>Workforce Management</t>
  </si>
  <si>
    <t>THRD-03</t>
  </si>
  <si>
    <t>COMP-01</t>
  </si>
  <si>
    <t>IAM-01</t>
  </si>
  <si>
    <t>IAM-02</t>
  </si>
  <si>
    <t>IAM-03</t>
  </si>
  <si>
    <t>IAM-04</t>
  </si>
  <si>
    <t>IAM-05</t>
  </si>
  <si>
    <t>IAM-07</t>
  </si>
  <si>
    <t>IAM-08</t>
  </si>
  <si>
    <t>IAM-09</t>
  </si>
  <si>
    <t>IAM-10</t>
  </si>
  <si>
    <t>IAM-11</t>
  </si>
  <si>
    <t>IAM-12</t>
  </si>
  <si>
    <t>IAM-13</t>
  </si>
  <si>
    <t>IAM-15</t>
  </si>
  <si>
    <t>IAM-16</t>
  </si>
  <si>
    <t>IAM-17</t>
  </si>
  <si>
    <t>IAM-18</t>
  </si>
  <si>
    <t>IAM-19</t>
  </si>
  <si>
    <t>CSPM-01</t>
  </si>
  <si>
    <t>CSPM-02</t>
  </si>
  <si>
    <t>CSPM-03</t>
  </si>
  <si>
    <t>CSPM-04</t>
  </si>
  <si>
    <t>CSPM-05</t>
  </si>
  <si>
    <t>CSPM-06</t>
  </si>
  <si>
    <t>CSPM-07</t>
  </si>
  <si>
    <t>CSPM-08</t>
  </si>
  <si>
    <t>CSPM-09</t>
  </si>
  <si>
    <t>CSPM-11</t>
  </si>
  <si>
    <t>CSPM-12</t>
  </si>
  <si>
    <t>CSPM-13</t>
  </si>
  <si>
    <t>CSPM-14</t>
  </si>
  <si>
    <t>CSPM-15</t>
  </si>
  <si>
    <t>CSPM-16</t>
  </si>
  <si>
    <t>CHNG-10</t>
  </si>
  <si>
    <t>CHNG-13</t>
  </si>
  <si>
    <t>CSTA-10</t>
  </si>
  <si>
    <t>CSTA-11</t>
  </si>
  <si>
    <t>CSTA-12</t>
  </si>
  <si>
    <t>CSTA-13</t>
  </si>
  <si>
    <t>CSTA-14</t>
  </si>
  <si>
    <t>CSTA-15</t>
  </si>
  <si>
    <t>CSTA-16</t>
  </si>
  <si>
    <t>CSTA-17</t>
  </si>
  <si>
    <t>CSTA-18</t>
  </si>
  <si>
    <t>CSTA-19</t>
  </si>
  <si>
    <t>CSTA-20</t>
  </si>
  <si>
    <t>CSTA-21</t>
  </si>
  <si>
    <t>CSTA-22</t>
  </si>
  <si>
    <t>CSTA-23</t>
  </si>
  <si>
    <t>DATA-02</t>
  </si>
  <si>
    <t>DATA-12</t>
  </si>
  <si>
    <t>DATA-13</t>
  </si>
  <si>
    <t>DATA-18</t>
  </si>
  <si>
    <t>EIR-01</t>
  </si>
  <si>
    <t>EIR-02</t>
  </si>
  <si>
    <t>EIR-03</t>
  </si>
  <si>
    <t>MOBL-01</t>
  </si>
  <si>
    <t>MOBL-02</t>
  </si>
  <si>
    <t>MOBL-03</t>
  </si>
  <si>
    <t>MOBL-04</t>
  </si>
  <si>
    <t>MOBL-05</t>
  </si>
  <si>
    <t>MOBL-06</t>
  </si>
  <si>
    <t>MOBL-07</t>
  </si>
  <si>
    <t>MOBL-08</t>
  </si>
  <si>
    <t>MOBL-09</t>
  </si>
  <si>
    <t>MOBL-10</t>
  </si>
  <si>
    <t>RISK-01</t>
  </si>
  <si>
    <t>RISK-02</t>
  </si>
  <si>
    <t>RISK-03</t>
  </si>
  <si>
    <t>RISK-04</t>
  </si>
  <si>
    <t>RISK-05</t>
  </si>
  <si>
    <t>RISK-06</t>
  </si>
  <si>
    <t>RISK-07</t>
  </si>
  <si>
    <t>RISK-08</t>
  </si>
  <si>
    <t>RISK-09</t>
  </si>
  <si>
    <t>RISK-10</t>
  </si>
  <si>
    <t>RISK-11</t>
  </si>
  <si>
    <t>RISK-12</t>
  </si>
  <si>
    <t>RISK-13</t>
  </si>
  <si>
    <t>RISK-14</t>
  </si>
  <si>
    <t>VULN-10</t>
  </si>
  <si>
    <t>VULN-11</t>
  </si>
  <si>
    <t>VULN-12</t>
  </si>
  <si>
    <t>VULN-13</t>
  </si>
  <si>
    <t>VULN-14</t>
  </si>
  <si>
    <t>Do you have a process or policy for administering administrative accounts?</t>
  </si>
  <si>
    <t>Does your organization have policies and/or procedures to ensure that only application software verifiable as authorized, tested, and approved for production is placed into production and/or released for client use?</t>
  </si>
  <si>
    <t>Do you have controls for preventing and responding to denial of service (DOS) and distributed denial of service (DDoS) attacks?</t>
  </si>
  <si>
    <t>RISK-15</t>
  </si>
  <si>
    <t>Share any details that would help information security analysts assess your product/services.</t>
  </si>
  <si>
    <t>Please include failover and disaster recovery sites.</t>
  </si>
  <si>
    <t>CSPM-17</t>
  </si>
  <si>
    <t>Use this area to share information about your environment that will assist those who are assessing your company's data security program.</t>
  </si>
  <si>
    <t>Are audit logs available that include AT LEAST all of the following: login, logout, actions performed, and source IP address for your computing system?</t>
  </si>
  <si>
    <t>CSTA-24</t>
  </si>
  <si>
    <t>THRD-05</t>
  </si>
  <si>
    <t>IAM-20</t>
  </si>
  <si>
    <t>Do you require approval for access based on need for all personnel with access to your assets and/or facilities?</t>
  </si>
  <si>
    <t>IAM-21</t>
  </si>
  <si>
    <t>Ensure that all parts of the question are clearly stated in your response.</t>
  </si>
  <si>
    <t>IAM-22</t>
  </si>
  <si>
    <t>IAM-23</t>
  </si>
  <si>
    <t>IAM-24</t>
  </si>
  <si>
    <t>THRD-06</t>
  </si>
  <si>
    <t>THRD-07</t>
  </si>
  <si>
    <t>THRD-08</t>
  </si>
  <si>
    <t>THRD-09</t>
  </si>
  <si>
    <t>THRD-10</t>
  </si>
  <si>
    <t>RISK-16</t>
  </si>
  <si>
    <t>Do you use trusted and controlled distribution for electronic shipment of all products?</t>
  </si>
  <si>
    <t>CSPM-18</t>
  </si>
  <si>
    <t>RISK-17</t>
  </si>
  <si>
    <t>THRD-11</t>
  </si>
  <si>
    <t>THRD-12</t>
  </si>
  <si>
    <t>Do you document country of source for all components of any product provided to your customers?</t>
  </si>
  <si>
    <t>RISK-18</t>
  </si>
  <si>
    <t>RISK-19</t>
  </si>
  <si>
    <t>WFM-07</t>
  </si>
  <si>
    <t>WFM-06</t>
  </si>
  <si>
    <t>WFM-01</t>
  </si>
  <si>
    <t>WFM-02</t>
  </si>
  <si>
    <t>WFM-03</t>
  </si>
  <si>
    <t>WFM-04</t>
  </si>
  <si>
    <t>WFM-05</t>
  </si>
  <si>
    <t>IAM-25</t>
  </si>
  <si>
    <t>IAM-27</t>
  </si>
  <si>
    <t>RISK-20</t>
  </si>
  <si>
    <t>EIR-05</t>
  </si>
  <si>
    <t>EIR-06</t>
  </si>
  <si>
    <t>EIR-04</t>
  </si>
  <si>
    <t>EIR-07</t>
  </si>
  <si>
    <t>EIR-08</t>
  </si>
  <si>
    <t>EIR-09</t>
  </si>
  <si>
    <t>RISK-21</t>
  </si>
  <si>
    <t>THRD-13</t>
  </si>
  <si>
    <t>Does your information protection program include safeguards and notifications regarding the release of data to third parties?</t>
  </si>
  <si>
    <t>DATA-19</t>
  </si>
  <si>
    <t>DATA-20</t>
  </si>
  <si>
    <t>DATA-21</t>
  </si>
  <si>
    <t>Does your information protection program include data loss prevention tools and practices to identify, block, and/or remediate data loss?</t>
  </si>
  <si>
    <t>THRD-14</t>
  </si>
  <si>
    <t>VULN-15</t>
  </si>
  <si>
    <t>RISK-22</t>
  </si>
  <si>
    <t>Please provide the number of days to complete the assessment and implementation.</t>
  </si>
  <si>
    <t>DATA-22</t>
  </si>
  <si>
    <t>Do you implement process and controls to ensure system and information integrity?</t>
  </si>
  <si>
    <t>RISK-23</t>
  </si>
  <si>
    <t>Do you use a secure central software repository after software, patches, and firmware authenticity and integrity have been validated, so that authenticity and integrity checks do not need to be performed before each installation?</t>
  </si>
  <si>
    <t>CSPM-19</t>
  </si>
  <si>
    <t>CHNG-14</t>
  </si>
  <si>
    <t>Do you provide a specific list of, and justifications for, required logical ports (which may include limited ranges) and services required for its deliverables (either products or services)?</t>
  </si>
  <si>
    <t>VULN-16</t>
  </si>
  <si>
    <t>Please summarize the technical controls in "Additional Information."</t>
  </si>
  <si>
    <t>VULN-17</t>
  </si>
  <si>
    <t>VULN-18</t>
  </si>
  <si>
    <t>IAM-28</t>
  </si>
  <si>
    <t>RISK-25</t>
  </si>
  <si>
    <t>THRD-15</t>
  </si>
  <si>
    <t>Do you require your applicable third parties to have a designated privacy function responsible for its privacy policy and program as it relates to Privacy Data?</t>
  </si>
  <si>
    <t>RISK-26</t>
  </si>
  <si>
    <t xml:space="preserve">Do you have a documented and currently followed change management process (CMP) for the systems and networks under your control? </t>
  </si>
  <si>
    <t>Do you have a process to assess and apply security patches in your environment within a predetermined timeframe?</t>
  </si>
  <si>
    <t>CSPM-10</t>
  </si>
  <si>
    <t>CSTA-01</t>
  </si>
  <si>
    <t>CSTA-02</t>
  </si>
  <si>
    <t>CSTA-03</t>
  </si>
  <si>
    <t>CSTA-04</t>
  </si>
  <si>
    <t>CSTA-05</t>
  </si>
  <si>
    <t>CSTA-06</t>
  </si>
  <si>
    <t>CSTA-07</t>
  </si>
  <si>
    <t>CSTA-08</t>
  </si>
  <si>
    <t>CSTA-09</t>
  </si>
  <si>
    <t>DATA-23</t>
  </si>
  <si>
    <t>Do you have a process by which you confirm the source of software downloads and the integrity of the software downloaded prior to use in your environment?</t>
  </si>
  <si>
    <t>Do you have a process by which you verify and provide documentation that procured products (including third-party hardware, software, firmware, and services) have appropriate updates and patches installed prior to delivery?</t>
  </si>
  <si>
    <t>Do you have a training and awareness program for your application developers to ensure they are aware of current secure coding techniques and security risks in application development?</t>
  </si>
  <si>
    <t>Do you have a program through which you regularly exercise your incident response plan and make corrective actions based on issues identified during the exercise or during actual activation of the plan?</t>
  </si>
  <si>
    <t>Do you have a process through which you investigate whether computer viruses or malware are present in any software or patches before providing such software or patches?</t>
  </si>
  <si>
    <t>For access within supplier's system, does supplier have implemented internal controls to ensure it revokes access when an individual no longer requires access due to change in employment status or job duties?</t>
  </si>
  <si>
    <t>Are applications running on your computing systems scanned externally and internally for vulnerabilities on a recurring basis?</t>
  </si>
  <si>
    <t>NATF Criteria</t>
  </si>
  <si>
    <t>Upon deployment of a new asset, are privileged accounts removed, disabled, or renamed?</t>
  </si>
  <si>
    <t>Do you conduct an annual review of all individuals' access to your assets, systems, networks, information, and facilities to ensure access is still required?</t>
  </si>
  <si>
    <t>RISK-27</t>
  </si>
  <si>
    <t>WFM-08</t>
  </si>
  <si>
    <t>WFM-09</t>
  </si>
  <si>
    <t>WFM-10</t>
  </si>
  <si>
    <t>IAM-06</t>
  </si>
  <si>
    <t>IAM-29</t>
  </si>
  <si>
    <t>DATA-24</t>
  </si>
  <si>
    <t>DATA-25</t>
  </si>
  <si>
    <t>EIR-10</t>
  </si>
  <si>
    <t>EIR-12</t>
  </si>
  <si>
    <t>EIR-13</t>
  </si>
  <si>
    <t>Dun &amp; Bradstreet Number</t>
  </si>
  <si>
    <t>Annual Gross Revenue</t>
  </si>
  <si>
    <t>Number of Employees</t>
  </si>
  <si>
    <t>Number of Contractors</t>
  </si>
  <si>
    <t>Number of contractors the organization employs in countries other than the United States or Canada (indicate if none)</t>
  </si>
  <si>
    <t>GNRL-14</t>
  </si>
  <si>
    <t>GNRL-15</t>
  </si>
  <si>
    <t>GNRL-16</t>
  </si>
  <si>
    <t>GNRL-17</t>
  </si>
  <si>
    <t>GNRL-18</t>
  </si>
  <si>
    <t>GNRL-19</t>
  </si>
  <si>
    <t>GNRL-20</t>
  </si>
  <si>
    <t>Primary or Supporting for NATF Criteria</t>
  </si>
  <si>
    <t>Provide information on any mergers or acquisitions that have been publicly announced or completed with the last 5 years.</t>
  </si>
  <si>
    <t>Primary (22)</t>
  </si>
  <si>
    <t>Describe any other subsidiaries or divisions of identified parent organizations.</t>
  </si>
  <si>
    <t>COMP-09</t>
  </si>
  <si>
    <t>Primary (34)</t>
  </si>
  <si>
    <t>COMP-10</t>
  </si>
  <si>
    <t>Have you had pending or resolved product-related litigation in the last ten (10) years?
If yes, please provide a summary.</t>
  </si>
  <si>
    <t>COMP-11</t>
  </si>
  <si>
    <t>COMP-12</t>
  </si>
  <si>
    <t>COMP-13</t>
  </si>
  <si>
    <t>COMP-14</t>
  </si>
  <si>
    <t>COMP-15</t>
  </si>
  <si>
    <t>Supports (39)</t>
  </si>
  <si>
    <t>Supports (39, 45)</t>
  </si>
  <si>
    <t>Primary (2)</t>
  </si>
  <si>
    <t>Supports (48)</t>
  </si>
  <si>
    <t>Supports (49, 58)</t>
  </si>
  <si>
    <t>Primary (48)</t>
  </si>
  <si>
    <t>Primary (23)</t>
  </si>
  <si>
    <t>Supports (23, 59)</t>
  </si>
  <si>
    <t>Primary (39)</t>
  </si>
  <si>
    <t>Supports (55)</t>
  </si>
  <si>
    <t>Supports (4)</t>
  </si>
  <si>
    <t>Primary (3)</t>
  </si>
  <si>
    <t xml:space="preserve"> Represents 13</t>
  </si>
  <si>
    <t>Primary (11)
Supports (12)</t>
  </si>
  <si>
    <t>For access within supplier's system, does supplier revoke access when an individual no longer requires access due to change in employment status or job duties?</t>
  </si>
  <si>
    <t>Primary (12)</t>
  </si>
  <si>
    <t>Primary (10)</t>
  </si>
  <si>
    <t>Do you have a documented program for secure product development, including applying security controls and secure coding techniques, within the system development life cycle?</t>
  </si>
  <si>
    <t>Primary (47)</t>
  </si>
  <si>
    <t>Supports (47)</t>
  </si>
  <si>
    <t>WFM-11</t>
  </si>
  <si>
    <t>WFM-12</t>
  </si>
  <si>
    <t>Primary (1)</t>
  </si>
  <si>
    <t>Primary (5)
Supports (6)</t>
  </si>
  <si>
    <t>Primary (6)
Supports (7)</t>
  </si>
  <si>
    <t>Primary (8)</t>
  </si>
  <si>
    <t xml:space="preserve">Primary (7)
Supporting (6, 11, 12)
</t>
  </si>
  <si>
    <t>Primary (9)</t>
  </si>
  <si>
    <t>Primary (14)</t>
  </si>
  <si>
    <t>Primary (15)</t>
  </si>
  <si>
    <t>Primary (17)</t>
  </si>
  <si>
    <t>Primary (19)</t>
  </si>
  <si>
    <t>Primary (16)</t>
  </si>
  <si>
    <t>IAM-30</t>
  </si>
  <si>
    <t>Primary (21)
Supports (44)</t>
  </si>
  <si>
    <t>Supports (21)</t>
  </si>
  <si>
    <t>Supports (38)</t>
  </si>
  <si>
    <t>Supports (56)</t>
  </si>
  <si>
    <t>Primary (40)
Supports (2)</t>
  </si>
  <si>
    <t>Primary (46)</t>
  </si>
  <si>
    <t>Primary (24)</t>
  </si>
  <si>
    <t>Primary (54)</t>
  </si>
  <si>
    <t>Primary (58)</t>
  </si>
  <si>
    <t>Supports (53, 54)</t>
  </si>
  <si>
    <t>Primary (50)</t>
  </si>
  <si>
    <t>Primary (56)</t>
  </si>
  <si>
    <t>Supports (44)</t>
  </si>
  <si>
    <t>Supports (2)</t>
  </si>
  <si>
    <t>Supports (1)</t>
  </si>
  <si>
    <t>Primary (18)</t>
  </si>
  <si>
    <t>Primary (44)</t>
  </si>
  <si>
    <t>Primary (42)</t>
  </si>
  <si>
    <t>Supports (18)</t>
  </si>
  <si>
    <t>Supports (42)</t>
  </si>
  <si>
    <t>Primary (38)</t>
  </si>
  <si>
    <t>Primary (41)</t>
  </si>
  <si>
    <t>Primary (43)</t>
  </si>
  <si>
    <t>Primary (45)</t>
  </si>
  <si>
    <t>Primary (52)</t>
  </si>
  <si>
    <t>Primary (25)
Supporting (28, 36)</t>
  </si>
  <si>
    <t>Primary (28)</t>
  </si>
  <si>
    <t>Primary (36)</t>
  </si>
  <si>
    <t>30, 35</t>
  </si>
  <si>
    <t>Primary (30, 35)</t>
  </si>
  <si>
    <t>Supports (30, 36)</t>
  </si>
  <si>
    <t>If response plan is not exercised on an annual basis, please provide frequency.</t>
  </si>
  <si>
    <t>Primary (33)
Supports (25, 26, 34, 35)</t>
  </si>
  <si>
    <t>If response plan is not reviewed on an annual basis, please provide frequency.</t>
  </si>
  <si>
    <t>Primary (26, 31)</t>
  </si>
  <si>
    <t>Primary (32)</t>
  </si>
  <si>
    <t>Primary (27)</t>
  </si>
  <si>
    <t>Primary (29)</t>
  </si>
  <si>
    <t>Primary (60)
Supports (49)</t>
  </si>
  <si>
    <t>Supports (53, 58, 60)</t>
  </si>
  <si>
    <t>Represents 55 (with VULN-10)</t>
  </si>
  <si>
    <t>Primary (55)</t>
  </si>
  <si>
    <t>Primary (51)</t>
  </si>
  <si>
    <t>Primary (37)</t>
  </si>
  <si>
    <t>Primary (49)</t>
  </si>
  <si>
    <t>Primary (53)</t>
  </si>
  <si>
    <t>Supports (57)</t>
  </si>
  <si>
    <t>Supports (16)</t>
  </si>
  <si>
    <t>Primary (57)</t>
  </si>
  <si>
    <t>Primary (4)</t>
  </si>
  <si>
    <t>Represents 4</t>
  </si>
  <si>
    <t>Do you have legal agreements (i.e., contracts) in place with these third parties that address liability in the event of a data breach?</t>
  </si>
  <si>
    <t>Are the data centers staffed 24 hours a day, seven days a week (i.e., 24x7x365)?</t>
  </si>
  <si>
    <t>Energy (e.g., electric, gas) consumption information</t>
  </si>
  <si>
    <t>Operational asset information (e.g., ICS data)</t>
  </si>
  <si>
    <t>Please provide a data scheme listing of all data fields (e.g., names, addresses, account numbers, SSNs or derivations thereof, salary info, asset info, etc.) that will be accessed, processed, or stored by the third party.</t>
  </si>
  <si>
    <t>Do you have an established program that ensures the storage security at your site (e.g., chain of custody)?</t>
  </si>
  <si>
    <t>Have you established and do you maintain a program that ensures secure transport of assets based on risk need (e.g., chain of custody, tracking, enhanced packaging)?</t>
  </si>
  <si>
    <t>What type of access requires multi-factor authentication (e.g., any access, remote access, admin access, etc.)?</t>
  </si>
  <si>
    <t>Please describe your process for administering production systems (e.g., multi-factor authentication, jump hosts, etc.).</t>
  </si>
  <si>
    <t>Does your computing system support centralized authentication services (e.g., Active Directory/ADFS, SAML, SSO, LDAP) in place of local authentication?</t>
  </si>
  <si>
    <t>Does your information protection program include secure deletion (e.g., degaussing/cryptographic wiping) or destruction of sensitive data, including archived or backed-up data?</t>
  </si>
  <si>
    <t>Do you implement encryption or technologies to restrict access to and obfuscate data in transit (e.g., cryptography, public key infrastructure (PKI), fingerprints, cipher hash)?</t>
  </si>
  <si>
    <t>Are there any OS (e.g., servers, PCs, switches, routers, etc.) that are not currently supported?</t>
  </si>
  <si>
    <t>Have you had a breach affecting your customers in the last 5 years? Please provide information about response, including initiation of your incident response plan.</t>
  </si>
  <si>
    <t>Have you had any bonding company requests to intervene or make payments on supplier's behalf for any product manufacturing/development in the last ten (10) years.
If yes, please provide a summary.</t>
  </si>
  <si>
    <t>Do you have dedicated teams for different development and customer assistance functions (e.g., customer support, implementation, product management, etc.)?</t>
  </si>
  <si>
    <t>Describe or provide references to your third-party risk management strategy or provide additional information that may help analysts better understand your environment and how it relates to third-party solutions.</t>
  </si>
  <si>
    <t>Does your policy include a requirement to implement processes designed to ensure that all agreements or contracts with your service provider(s) contain specific clauses to protect data or systems when accessed, processed, or stored by its third-party suppliers/service providers?</t>
  </si>
  <si>
    <t>Do you have third-party assessment(s) and/or certification(s) you have conducted to assess your cybersecurity practices? If yes, please describe the assessment or certification, date last completed, and frequency of re-assessment in the Additional Information column.</t>
  </si>
  <si>
    <t>Have you established and do you maintain a security management program that validates the authenticity and origin of third-party hardware, firmware, and software including open source code?</t>
  </si>
  <si>
    <t xml:space="preserve">Do you perform background screenings or multi-state background checks, including seven-year criminal background checks, on all personnel, including employees, contractors, and subcontractors, prior to their first day of work? </t>
  </si>
  <si>
    <t>Do you have a process by which you determine whether any employee, contractor, or subcontractor appears on any list of prohibited persons maintained by any government authority ("Prohibited Lists"), including but not limited to the list of "Specially Designated Nationals and Other Blocked Persons" maintained by the United States Department of Treasury, and the "Denied Persons List" maintained by the Bureau of Industry &amp; Security?</t>
  </si>
  <si>
    <t>Do you establish and maintain an identity and access management program that ensures sustainable, secure product manufacturing and development?</t>
  </si>
  <si>
    <t>Does your computing system application support multi-factor authentication (e.g., Duo, Google Authenticator, OTP, etc.)?</t>
  </si>
  <si>
    <t>Describe or provide a reference to the (a) computing system capability to log security/authorization changes as well as user and administrator security events (i.e., physical or electronic) (e.g., login failures, access denied, changes accepted) and (b) requirements necessary to implement logging and monitoring on the computing system. Include information about SIEM/log collector usage.</t>
  </si>
  <si>
    <t>Do you have process(es) and procedure(s) documented, and currently followed, that require a review and update of the access-list(s) for privileged accounts?</t>
  </si>
  <si>
    <t>Describe or provide a reference that details how administrator access is handled (e.g., provisioning, principle of least privilege, deprovisioning, etc.).</t>
  </si>
  <si>
    <t>Have overall system and/or application architecture diagrams, including a full description of the data communications architecture, been developed and documented for the product(s) and/or service(s) being purchased?</t>
  </si>
  <si>
    <t>Do you have a media handling process (that is documented and currently implemented) including end-of-life, repurposing, and data sanitization procedures?</t>
  </si>
  <si>
    <t>Do you establish and maintain a security program for your environment, including implemented processes to approve software, patches, and firmware prior to installation, as well as to verify the integrity and authenticity of the software, patches and firmware relevant to any technologies or equipment used in the development, manufacturing, testing, assembly, and distribution of the product(s) or service(s)?</t>
  </si>
  <si>
    <t xml:space="preserve">Do you have and follow documented operating procedures and technological controls to ensure the effective management, operation, integrity, and security of information systems and data? </t>
  </si>
  <si>
    <t>Do you have a disaster recovery plan (DRP) for your computing systems?</t>
  </si>
  <si>
    <t>Do you have an implemented system configuration management process (e.g., secure "gold" images, etc.)?</t>
  </si>
  <si>
    <t>Do you have policy(ies) and procedure(s), currently implemented, managing how critical patches are released and/or applied to all systems and applications?</t>
  </si>
  <si>
    <t>Do you have policy(ies) and procedure(s), currently implemented, guiding how security risks are mitigated until patches can be applied?</t>
  </si>
  <si>
    <t>Is appropriate segregation of duties maintained among those requesting, approving, and provisioning access?</t>
  </si>
  <si>
    <t>State and describe who has the authority to change firewall rules.</t>
  </si>
  <si>
    <t>Does your information protection program include managing and securing data at rest to ensure confidentiality, integrity, and availability (e.g., supplier implements encryption or technology to restrict access and obfuscate sensitive data)?</t>
  </si>
  <si>
    <t>Do you have a cryptographic key management process (generation, exchange, storage, safeguards, use, vetting, and replacement), that is documented and currently implemented, for all system components (e.g., database, system, web, etc.)?</t>
  </si>
  <si>
    <t>Are you performing off site backups (i.e., digitally/physically moved off site)?</t>
  </si>
  <si>
    <t>Are employee mobile devices managed by your company's mobile device management (MDM) platform?</t>
  </si>
  <si>
    <t>Do you have the ability to send automated notifications of and respond to software, patches, and firmware integrity violations?</t>
  </si>
  <si>
    <t>Do you have a process through which you ensure that products provided by you are not required to reside on out-of-date or out-of-support technologies?</t>
  </si>
  <si>
    <t>Have you implemented processes designed to ensure all of your network connections and devices are adequately tracked, managed, and controlled to protect against threats and to maintain security for the systems and applications using the network?</t>
  </si>
  <si>
    <r>
      <t>Are there any web browsers that are not currently supported?</t>
    </r>
    <r>
      <rPr>
        <u/>
        <sz val="11"/>
        <color theme="1"/>
        <rFont val="Verdana"/>
        <family val="2"/>
      </rPr>
      <t xml:space="preserve"> </t>
    </r>
  </si>
  <si>
    <t>GNRL-01 through GNRL-20; populated by the supplier</t>
  </si>
  <si>
    <t>http://www.supplier.domain/privacynotice</t>
  </si>
  <si>
    <t>Robust answers from the supplier improve the quality and efficiency of the security assessment process.</t>
  </si>
  <si>
    <t>Supplier Name</t>
  </si>
  <si>
    <t>Supplier Website URL(s)</t>
  </si>
  <si>
    <t>Supplier URL</t>
  </si>
  <si>
    <t>Supplier Corporate Headquarters Location</t>
  </si>
  <si>
    <t xml:space="preserve">Additional Countries with Supplier Presence </t>
  </si>
  <si>
    <t xml:space="preserve">Supplier Subsidiaries </t>
  </si>
  <si>
    <t>List Any Supplier Subsidiaries</t>
  </si>
  <si>
    <t>Supplier Parent(s)</t>
  </si>
  <si>
    <t xml:space="preserve">Supplier Parent(s) Subsidiaries and Divisions </t>
  </si>
  <si>
    <t>Supplier Parent(s) Subsidiaries and Divisions</t>
  </si>
  <si>
    <t>Supplier Contact Name</t>
  </si>
  <si>
    <t>Supplier Contact Title</t>
  </si>
  <si>
    <t>Supplier Contact Email</t>
  </si>
  <si>
    <t>Supplier Contact E-mail Address</t>
  </si>
  <si>
    <t>Supplier Contact Phone Number</t>
  </si>
  <si>
    <t>Supplier Product</t>
  </si>
  <si>
    <t>Ensure that all elements of IAM-25 are clearly stated in your response.</t>
  </si>
  <si>
    <t>Version History:</t>
  </si>
  <si>
    <t>Date</t>
  </si>
  <si>
    <t>Version</t>
  </si>
  <si>
    <t>Ensure that all parts are clearly stated in your response.</t>
  </si>
  <si>
    <t>Ensure that all elements are clearly stated in your response.</t>
  </si>
  <si>
    <t>Ensure that all elements are clearly stated in your response. (i.e., architecture AND functionality are defined)</t>
  </si>
  <si>
    <t>Represents 55 (with RISK-05)</t>
  </si>
  <si>
    <t>Are development environments and systems separate or segmented from the main corporate network and any other networks?</t>
  </si>
  <si>
    <t>Date Submitted</t>
  </si>
  <si>
    <t>WFM-01.1</t>
  </si>
  <si>
    <t>Do you perform recurring background checks for personnel on a periodic basis after initial hire date?</t>
  </si>
  <si>
    <t>Revision Notes</t>
  </si>
  <si>
    <t xml:space="preserve">Other – Please explain:  </t>
  </si>
  <si>
    <t>Initial version posted</t>
  </si>
  <si>
    <t>Corrected cell name for reference  in G113 and G114</t>
  </si>
  <si>
    <t>Bulk Electric System (BES) Cyber System Information (BCSI)</t>
  </si>
  <si>
    <t>62, 63</t>
  </si>
  <si>
    <t>Critical Energy Infrastructure Information (CEII) (Defined term at https://www.ferc.gov/enforcement-legal/ceii)</t>
  </si>
  <si>
    <t>Do you monitor for intrusions on a 24x7x365 basis with 24x7 response and evaluation?</t>
  </si>
  <si>
    <t>DATA-26</t>
  </si>
  <si>
    <t>CSPM-20</t>
  </si>
  <si>
    <t>Do you maintain an asset management program that requires an inventory of IT and OT hardware, software, information assets (e.g., databases)?</t>
  </si>
  <si>
    <t>Purchaser Account Information</t>
  </si>
  <si>
    <t>Do you have a process by which you will notify purchaser when production and/or operation of products and/or services changes to another supplier or location?</t>
  </si>
  <si>
    <t xml:space="preserve">Do you require employees to have a completed agreement and review information security policies including, but not limited to, an Acceptable Use policy or equivalent?  </t>
  </si>
  <si>
    <t>Is security awareness and privacy training mandatory for all employees at least annually?</t>
  </si>
  <si>
    <t>Do you maintain a list of all individuals with access to your assets, systems, networks, information, and/or facilities including an access log of each sign in/out?</t>
  </si>
  <si>
    <t>Is media used for long-term retention of purchaser's business data and archival purposes stored in a secure, environmentally protected area?</t>
  </si>
  <si>
    <t>Does the process described in CSTA-06 adhere to DoD 5220.22-M and/or NIST SP 800-88 standards?</t>
  </si>
  <si>
    <t>Do you have a process through which you recommend actions to be taken by you and/or purchaser on a purchaser-controlled system to reduce the risk of recurrence of the same or similar security incident, including, as appropriate, the provision of action plans and mitigating controls?</t>
  </si>
  <si>
    <t>Do you have a means by which purchaser can verify the source of software, firmware, patch, and data downloads is authentic?</t>
  </si>
  <si>
    <t>Do you have a process or program through which you notify purchasers of vulnerabilities and/or material defects and remediations of those items in the product(s) and service(s) supplied by you to them throughout the lifecycle of the product or services provided, to include any vulnerabilities identified and unresolved prior to deployment of product(s) in the customer's environment?</t>
  </si>
  <si>
    <t>Do you have secure system hardening guidelines and procedures for products developed or provided by you to purchaser?</t>
  </si>
  <si>
    <t>Have your systems undergone penetration testing (internal or by third party)?</t>
  </si>
  <si>
    <t>Answer</t>
  </si>
  <si>
    <t>Weight</t>
  </si>
  <si>
    <t>Score</t>
  </si>
  <si>
    <t>Total Score</t>
  </si>
  <si>
    <t>Category Score</t>
  </si>
  <si>
    <t>Historical versions are available at www.natf.net/industry-initiatives/supply-chain-industry-coordination.</t>
  </si>
  <si>
    <t>Annual revision for 2021</t>
  </si>
  <si>
    <t>Annual revision for 2022</t>
  </si>
  <si>
    <t>Annual revision for 2023</t>
  </si>
  <si>
    <t>Redline versions are available at www.natf.net/industry-initiatives/supply-chain-industry-coordination.</t>
  </si>
  <si>
    <t>Change Log</t>
  </si>
  <si>
    <t xml:space="preserve">Provide the findings reports from third-party verifications conducted for cybersecurity frameworks (provide the two most recent reports for each cybersecurity framework). </t>
  </si>
  <si>
    <t>Corrected various typos.
Added additional information to General Information section.
Added definition reference for CEII
Added check box and option for BCSI data
Added additional information to Qualifier section
Added clarifying text to QUAL-05
All font in column G for guidance changed to blue
Added new question WFM-01.1 for recurring background checks
Changed "another provider" to "another supplier" in THRD-09
Removed duplicate questions DATA-06, EIR-11, and RISK-28
Added clarifying text to EIR-12
Formatted cells to allow for text entry for following questions:  COMP-05, COMP-06, COMP-07, IAM-01, IAM-21, IAM-22, IAM-28, CHNG-07, CSTA-10, CSTA-13, CSTA-19, DATA-21, DATA-23, MOBL-02, and AC-1.</t>
  </si>
  <si>
    <t>Controlled Unclassified Information (CUI) (Defined term at https://www.ferc.gov/cui)</t>
  </si>
  <si>
    <t>IAM-16.1</t>
  </si>
  <si>
    <t>Do you have a policy that prohibits the use of shared accounts and/or shared credentials?</t>
  </si>
  <si>
    <t>Number of Contractors In Countries Other than the United States or Canada</t>
  </si>
  <si>
    <r>
      <t xml:space="preserve">Added note to General Information section
Updated use of </t>
    </r>
    <r>
      <rPr>
        <i/>
        <sz val="11"/>
        <rFont val="Calibri"/>
        <family val="2"/>
        <scheme val="minor"/>
      </rPr>
      <t xml:space="preserve">entity, utility, customer, </t>
    </r>
    <r>
      <rPr>
        <sz val="11"/>
        <rFont val="Calibri"/>
        <family val="2"/>
        <scheme val="minor"/>
      </rPr>
      <t>and</t>
    </r>
    <r>
      <rPr>
        <i/>
        <sz val="11"/>
        <rFont val="Calibri"/>
        <family val="2"/>
        <scheme val="minor"/>
      </rPr>
      <t xml:space="preserve"> purchaser</t>
    </r>
    <r>
      <rPr>
        <sz val="11"/>
        <rFont val="Calibri"/>
        <family val="2"/>
        <scheme val="minor"/>
      </rPr>
      <t xml:space="preserve"> throughout as appropriate
Added BCSI to QUAL-01
Removed duplicate question GNRL-13
Mapped COMP-05 ,06, and 07 to criteria 61, 62, and 63, respectively
Added clarifying text to WFM-11 and WFM-12
Removed duplicate question IAM-14 and maintained RISK-13
Added CSPM-20 regarding asset management
Added DATA-26 to address removable media
Added NATF Criteria 20 for RISK-07
Removed RISK-24 and merged with IAM-05
Removed VULN-04 and merged with VULN-18</t>
    </r>
  </si>
  <si>
    <r>
      <t xml:space="preserve">Merged Unformatted, Formatted, and Scorable Option versions into one questionnaire
  -Update document title
  -Removed Qualifier section and associated logic
  -Updated General Information and Instructions to include scoring information
Added link below version history table to historical versions of files
Added new tab for Change Log
Revised General Information section for use of </t>
    </r>
    <r>
      <rPr>
        <i/>
        <sz val="11"/>
        <rFont val="Calibri"/>
        <family val="2"/>
        <scheme val="minor"/>
      </rPr>
      <t xml:space="preserve">data
</t>
    </r>
    <r>
      <rPr>
        <sz val="11"/>
        <rFont val="Calibri"/>
        <family val="2"/>
        <scheme val="minor"/>
      </rPr>
      <t>Added reference to Revision Process in General Information section</t>
    </r>
    <r>
      <rPr>
        <i/>
        <sz val="11"/>
        <rFont val="Calibri"/>
        <family val="2"/>
        <scheme val="minor"/>
      </rPr>
      <t xml:space="preserve">
</t>
    </r>
    <r>
      <rPr>
        <sz val="11"/>
        <rFont val="Calibri"/>
        <family val="2"/>
        <scheme val="minor"/>
      </rPr>
      <t>Added CUI and reference to definition in Information Provided by Utility section
Added reference to Abbreviations and Definitions in Instructions section
Removed specific references to countries in COMP-05, 06, and 07
Mapped IAM-03 to new Supplier Criteria 1.1
Added new question IAM-16.1 for shared accounts and shared credentials
Reworded IAM-13, IAM-20, CSPM-10, RISK-19, RISK-20, VULN-07, and VULN-14 for clarity
Added clarifying text to CSPM-19, CSTA-17, DATA-20, DATA-26, RISK-15
Capitalized defined terms in EIR-01, EIR-02, EIR-04, EIR-07, EIR-08, EIR-09, and EIR-10
Removed duplicative question VULN-09 which is covered in VULN-01</t>
    </r>
  </si>
  <si>
    <t>Provide a list of countries in which supplier operates (has an office, sells product, or conducts any business) and describe activities conducted in each.</t>
  </si>
  <si>
    <t>Provide a list of countries in which supplier's product (i.e., hardware, software, firmware, or components) is manufactured or developed and describe activities conducted in each.</t>
  </si>
  <si>
    <t>Provide a list of countries in which supplier's product (i.e., hardware, software, firmware, or components) is assembled and describe activities conducted in each.</t>
  </si>
  <si>
    <t>Are user account passwords/passphrases/credentials encrypted when in transit and at rest?</t>
  </si>
  <si>
    <t>Do you digitally sign, validate, and provide a way for entities to validate software, patches, and firmware prior to distribution?</t>
  </si>
  <si>
    <t>Is the service hosted in a high-availability environment (i.e., redundant power, hardware, software, and network accessibility; no single point of failure)?</t>
  </si>
  <si>
    <t>Does your product or service employ encryption technologies (e.g., SSH, SSL/TLS, VPN) when transmitting sensitive information over TCP/IP networks (e.g., system-to-system and system-to-client)?</t>
  </si>
  <si>
    <t>Are controls in place to ensure that your systems and/or processes prohibit/limit the use of external storage and removable media?</t>
  </si>
  <si>
    <t>Does your company have a Cyber Security Incident response plan/process, including when notification would be provided to purchaser?</t>
  </si>
  <si>
    <t>Does your Cyber Security Incident response plan contain a requirement to notify purchasers of the impacted products or services within 24 hours of initiation of your plan?</t>
  </si>
  <si>
    <t>Does your Cyber Security Incident response plan include a requirement to perform an after-action review, demonstrate corrective actions (e.g., lessons learned), and update your plan accordingly?</t>
  </si>
  <si>
    <t>Do you review and update your Cyber Security Incident response plan at least annually?</t>
  </si>
  <si>
    <t>Have you taken appropriate action in response to assessment(s) of your Cyber Security Incident response plan/process?</t>
  </si>
  <si>
    <t>Does your Cyber Security Incident response plan contain clear roles and responsibilities that include coordination of responses to your purchaser(s)?</t>
  </si>
  <si>
    <t>Does your Cyber Security Incident response plan contain steps to identify, contain, eradicate, and recover?</t>
  </si>
  <si>
    <t>Do you have up-to-date antimalware on all end nodes?</t>
  </si>
  <si>
    <t>Does your cybersecurity program conform with a specific industry standard security framework (e.g., NIST Cybersecurity Framework, ISO 27001, etc.)?</t>
  </si>
  <si>
    <t>Do you have a process to remediate any security risks identified by purchaser, their representative, or any industry-recognized vulnerability research or assessment organization within a pre-negotiated timeframe?</t>
  </si>
  <si>
    <t>Do you allow third parties to perform security testing of your systems and/or application provided that testing is performed at a mutually agreed upon time and date?</t>
  </si>
  <si>
    <t>Annual revision for 2024</t>
  </si>
  <si>
    <t>If this is not universally Yes or No, please identify for which subset (software, patches, or firmware) signing &amp; validation occurs.</t>
  </si>
  <si>
    <t xml:space="preserve">CIP-013-2 </t>
  </si>
  <si>
    <t>CIP-005-7</t>
  </si>
  <si>
    <t xml:space="preserve">CIP-010-4 </t>
  </si>
  <si>
    <t>NIST SP 800-161r1</t>
  </si>
  <si>
    <t>NIST SP 800-53r5</t>
  </si>
  <si>
    <t>NIST SP 800-171r2</t>
  </si>
  <si>
    <t>NIST</t>
  </si>
  <si>
    <t>IEC 62443</t>
  </si>
  <si>
    <t>62443-1-1:2009
62443-2-1:2010
62443-2-3:2015
62443-2-4:2017
62443-3-1:2009
62443-3-2:2020
62443-3-3:2013
62443‑4‑1:2018
62443-4-2:2019</t>
  </si>
  <si>
    <t>2-1 4.3.2.5
(no specific mention on M&amp;A)</t>
  </si>
  <si>
    <t>ISO 27001</t>
  </si>
  <si>
    <t>ISO/IEC 27001:2022</t>
  </si>
  <si>
    <t>SOC 2 / SOC for Supply Chain
/ SOC for Cybersecurity</t>
  </si>
  <si>
    <t>A.1.5.22</t>
  </si>
  <si>
    <t>A1.5.2</t>
  </si>
  <si>
    <t>2017 Trust Services Criteria</t>
  </si>
  <si>
    <t>CC2.3</t>
  </si>
  <si>
    <t>CC9.1</t>
  </si>
  <si>
    <t>R1.2.5</t>
  </si>
  <si>
    <t>SR-6</t>
  </si>
  <si>
    <t>A.1.5.21
A.1.5.23</t>
  </si>
  <si>
    <t>CC9.2</t>
  </si>
  <si>
    <t>SC-8</t>
  </si>
  <si>
    <t>SR-8</t>
  </si>
  <si>
    <t>A.1.5.20</t>
  </si>
  <si>
    <t>MP-4</t>
  </si>
  <si>
    <t>3.8.1</t>
  </si>
  <si>
    <t>2-1 4.3.3.3.2</t>
  </si>
  <si>
    <t>A.1.7.8</t>
  </si>
  <si>
    <t>CC6.4</t>
  </si>
  <si>
    <t>3-3 SR 3.4
4-1 SM-6</t>
  </si>
  <si>
    <t>A.1.5.19</t>
  </si>
  <si>
    <t>SI-2
SI-7</t>
  </si>
  <si>
    <t>3.11.2</t>
  </si>
  <si>
    <t>3-3 SR 3.3
3-3 SR 3.4
4-1 SM-9
4-1 SM-12</t>
  </si>
  <si>
    <t>A.1.8.8</t>
  </si>
  <si>
    <t>CC7.1</t>
  </si>
  <si>
    <t>PE-16</t>
  </si>
  <si>
    <t>2-1 4.3.3.3.9
2-4 SP.02.01</t>
  </si>
  <si>
    <t>A.1.7.9
A.1.7.10</t>
  </si>
  <si>
    <t>PI1.4</t>
  </si>
  <si>
    <t>SR-4</t>
  </si>
  <si>
    <t>3-3 SR 3.4
4-1 SM-3
4-1 SM-9</t>
  </si>
  <si>
    <t>PI1.2</t>
  </si>
  <si>
    <t>2-1 4.3.4.4.2</t>
  </si>
  <si>
    <t>A.1.5.14
A.1.5.20</t>
  </si>
  <si>
    <t>P6.1</t>
  </si>
  <si>
    <t>RA-5</t>
  </si>
  <si>
    <t>2-1 4.2.3.7
2-4 SP 02.02
3-2 ZCR 5.2
4-1 SVV-3</t>
  </si>
  <si>
    <t>PT-1</t>
  </si>
  <si>
    <t>R1.2.3</t>
  </si>
  <si>
    <t>PS-3</t>
  </si>
  <si>
    <t>3.9.1</t>
  </si>
  <si>
    <t>A.1.6.1</t>
  </si>
  <si>
    <t>CC1.4</t>
  </si>
  <si>
    <t>2-1 4.3.3.2.3
2-4 SP.01.04</t>
  </si>
  <si>
    <t>2-1 4.3.3.2.1
2-1 4.3.3.2.2
2-1 4.3.3.2.3
2-4 SP.01.04</t>
  </si>
  <si>
    <t>AC-2
AC-3</t>
  </si>
  <si>
    <t>AC-2
AC-3
PS-4</t>
  </si>
  <si>
    <t>3.1.1
3.1.2</t>
  </si>
  <si>
    <t>3-3 SR 1.3</t>
  </si>
  <si>
    <t>A.1.5.18</t>
  </si>
  <si>
    <t>CC6.3</t>
  </si>
  <si>
    <t>AC-3</t>
  </si>
  <si>
    <t>PS-4
PS-5</t>
  </si>
  <si>
    <t>3.9.2</t>
  </si>
  <si>
    <t>2-1 4.3.3.5.5
3-3 SR 1.3</t>
  </si>
  <si>
    <t>A.1.5.18
A.1.6.5</t>
  </si>
  <si>
    <t>CC6.2</t>
  </si>
  <si>
    <t>SA-3</t>
  </si>
  <si>
    <t>2-1 4.3.4.3.4
4-1 SM-1</t>
  </si>
  <si>
    <t>A.1.8.25
A.1.8.28</t>
  </si>
  <si>
    <t>CC8.1</t>
  </si>
  <si>
    <t>SA-16</t>
  </si>
  <si>
    <t>3.2.2</t>
  </si>
  <si>
    <t>2-1 4.3.2.4.1
4-1 SM-4</t>
  </si>
  <si>
    <t>A.1.6.3</t>
  </si>
  <si>
    <t>CC2.1</t>
  </si>
  <si>
    <t>PS-6</t>
  </si>
  <si>
    <t>2-4 SP.01.03</t>
  </si>
  <si>
    <t>A.1.6.2
A.1.6.6</t>
  </si>
  <si>
    <t>CC5.3</t>
  </si>
  <si>
    <t>AT-2</t>
  </si>
  <si>
    <t>3.2.1</t>
  </si>
  <si>
    <t>2-1 4.3.2.4.1
2-4 SP.01.01</t>
  </si>
  <si>
    <t>CC2.2</t>
  </si>
  <si>
    <t>R1.2.6</t>
  </si>
  <si>
    <t>AC-2
IA-2</t>
  </si>
  <si>
    <t>2-1 4.3.3.5.1
3-3 SR 1.3
3-3 SR 1.4</t>
  </si>
  <si>
    <t>A.1.5.15
A.1.5.16</t>
  </si>
  <si>
    <t>CC6.1</t>
  </si>
  <si>
    <t>IA-2</t>
  </si>
  <si>
    <t>3.5.3
3.7.5</t>
  </si>
  <si>
    <t>2-1 4.3.3.6.3
3-3 SR 1.1
3-3 SR 1.1
4-2 CR 1.1</t>
  </si>
  <si>
    <t>A.1.8.5</t>
  </si>
  <si>
    <t>AC-2
AC-24</t>
  </si>
  <si>
    <t>2-1 4.3.3.5.3
3-3 SR 1.3</t>
  </si>
  <si>
    <t>A.1.5.15
A.1.5.18</t>
  </si>
  <si>
    <t>AC-2</t>
  </si>
  <si>
    <t>3.1.1
3.5.1</t>
  </si>
  <si>
    <t>2-1 4.3.3.5.4
3-3 SR 1.3
3-3 SR 1.4</t>
  </si>
  <si>
    <t>2-1 4.3.3.5.6
3-3 SR 1.3</t>
  </si>
  <si>
    <t>CC6.2
CC6.4</t>
  </si>
  <si>
    <t>AC‑17</t>
  </si>
  <si>
    <t>AC-17</t>
  </si>
  <si>
    <t>3.1.12</t>
  </si>
  <si>
    <t>2-1 4.3.3.6.6
2-4 SP.07.01</t>
  </si>
  <si>
    <t>A.1.6.7</t>
  </si>
  <si>
    <t>2-1 4.3.3.6.5
2-4 SP.07.04</t>
  </si>
  <si>
    <t>AC-12
AC‑17
SC-10</t>
  </si>
  <si>
    <t>3.1.11
3.13.9</t>
  </si>
  <si>
    <t>2-1 4.3.3.6.8
2-4 SP.07.02
3-3 SR 2.6
4-2 CR 2.6</t>
  </si>
  <si>
    <t>AC-4
SC-7</t>
  </si>
  <si>
    <t>3.1.3
3.13.7</t>
  </si>
  <si>
    <t>2-4 SP.03.02
3-3 SR 5.2</t>
  </si>
  <si>
    <t>A.1.8.3</t>
  </si>
  <si>
    <t>CC6.6</t>
  </si>
  <si>
    <t>IA-5</t>
  </si>
  <si>
    <t>3.5.8</t>
  </si>
  <si>
    <t>2-1 4.3.3.6.3
2-4 SP.09.06
3-3 SR 1.7
4-2 CR 1.7</t>
  </si>
  <si>
    <t>3.5.7</t>
  </si>
  <si>
    <t>2-1 4.3.3.6.3
2-4 SP.09.05
3-3 SR 1.7
4-2 CR 1.5</t>
  </si>
  <si>
    <t>3.5.1</t>
  </si>
  <si>
    <t>A.1.5.16</t>
  </si>
  <si>
    <t>SC-28</t>
  </si>
  <si>
    <t>IA-5
SC-28</t>
  </si>
  <si>
    <t>3.5.10</t>
  </si>
  <si>
    <t>2-4 SP.03.08
3-3 SR 1.5
4-2 CR 4.3</t>
  </si>
  <si>
    <t>A.1.8.24</t>
  </si>
  <si>
    <t>CC6.1
CC6.7</t>
  </si>
  <si>
    <t>IA-2
IA-5</t>
  </si>
  <si>
    <t>2-1 4.3.3.6.3
3-3 SR 1.1
4-2 CR 1.1</t>
  </si>
  <si>
    <t>AU-2
AU-3</t>
  </si>
  <si>
    <t>AU-2
AU-3
AU-6</t>
  </si>
  <si>
    <t>3.3.3</t>
  </si>
  <si>
    <t>3-3 SR 6.1</t>
  </si>
  <si>
    <t>A.1.8.15</t>
  </si>
  <si>
    <t>CC7.2</t>
  </si>
  <si>
    <t>2-1 4.3.3.7.3
2-4 SP.03.08
3-3 SR 1.1
3-3 SR 1.3</t>
  </si>
  <si>
    <t>A.1.5.15</t>
  </si>
  <si>
    <t>AC-6</t>
  </si>
  <si>
    <t>3.1.5</t>
  </si>
  <si>
    <t>2-4 SP.09.02
3-3 SR 2.1
4-1 SG-6
4-2 CR 2.1</t>
  </si>
  <si>
    <t>A.1.8.2</t>
  </si>
  <si>
    <t>AC-1
AC-6</t>
  </si>
  <si>
    <t>2-4 SP.09.01
3-3 SR 1.3
4-1 SG-6
4-2 CR 1.3</t>
  </si>
  <si>
    <t>2-1 4.3.3.5.1
2-1 4.3.3.5.6
3-3 SR 1.3</t>
  </si>
  <si>
    <t>2-1 4.3.3.5.2
2-4 SP.09.02
3-3 SR 1.3
3-3 SR 1.4</t>
  </si>
  <si>
    <t>2-1 4.3.3.2.2</t>
  </si>
  <si>
    <t>2-1 4.3.3.2.2
2-4 SP.01.04</t>
  </si>
  <si>
    <t>R1.2.1</t>
  </si>
  <si>
    <t>CP-2</t>
  </si>
  <si>
    <t>2-1 4.3.2.5</t>
  </si>
  <si>
    <t>A.1.5.30</t>
  </si>
  <si>
    <t>CC7.5</t>
  </si>
  <si>
    <t>CP-4</t>
  </si>
  <si>
    <t>2-1 4.3.2.5.7</t>
  </si>
  <si>
    <t>A1.3</t>
  </si>
  <si>
    <t>A.1.5.34</t>
  </si>
  <si>
    <t>P1.1</t>
  </si>
  <si>
    <t>2-1 4.2.3.5</t>
  </si>
  <si>
    <t>MP-1</t>
  </si>
  <si>
    <t>3.7.3
3.8.3</t>
  </si>
  <si>
    <t>2-1 4.3.4.4.4
2-4 SP.03.10</t>
  </si>
  <si>
    <t>A.1.7.10
A.1.7.14</t>
  </si>
  <si>
    <t>CC6.5
C1.2</t>
  </si>
  <si>
    <t>MP-6</t>
  </si>
  <si>
    <t>MP-6
SI-12</t>
  </si>
  <si>
    <t>3.8.3</t>
  </si>
  <si>
    <t>2-1 4.3.3.3.9
2-1 4.3.4.4.4</t>
  </si>
  <si>
    <t>A.1.7.14
A.1.8.10</t>
  </si>
  <si>
    <t>CC6.5
C1.2
P4.3</t>
  </si>
  <si>
    <t>CA-2</t>
  </si>
  <si>
    <t>2-4 SP.02.01
3-2 ZCR 5</t>
  </si>
  <si>
    <t>A.1.5.22
A.1.5.35</t>
  </si>
  <si>
    <t>CC3.1
CC3.2</t>
  </si>
  <si>
    <t>CM-3
SI-7</t>
  </si>
  <si>
    <t>3.4.3
3.4.4
3.4.5</t>
  </si>
  <si>
    <t>2-1 4.3.4.3
2-3 B.5.5
2-4 SP.02.01
2-4 SP.11.06
4-1 SM-6</t>
  </si>
  <si>
    <t>A.1.8.25
A.1.8.29
A.1.8.31
A.1.8.33</t>
  </si>
  <si>
    <t>CC7.1
CC8.1</t>
  </si>
  <si>
    <t>SI-7</t>
  </si>
  <si>
    <t>2-3 B.7.5
3-3 SR 1.9
4-1 SM-12
4-2 CR 1.9</t>
  </si>
  <si>
    <t>SC-1
PL-2</t>
  </si>
  <si>
    <t>SC-1
PL-2
PM-1</t>
  </si>
  <si>
    <t>3.13.16
3.14.7</t>
  </si>
  <si>
    <t>2-4 SP.03.10 RE(3)
3-3 SR 3.4
3-3 SR 4.1
4-2 CR 3.4
4-2 CR 4.1</t>
  </si>
  <si>
    <t>A.1.5.1
A.1.8.3
A.1.8.11
A.1.8.24</t>
  </si>
  <si>
    <t>CC6.1
CC6.6
CC6.7</t>
  </si>
  <si>
    <t>IR-6</t>
  </si>
  <si>
    <t>3.6.1
3.6.2</t>
  </si>
  <si>
    <t>2-1 4.3.4.5.9
2-4 SP.08.01</t>
  </si>
  <si>
    <t>CC7.4</t>
  </si>
  <si>
    <t>2-1 4.3.4.3.9
2-4 SP.12.09</t>
  </si>
  <si>
    <t>PL-2</t>
  </si>
  <si>
    <t>A.1.5.1</t>
  </si>
  <si>
    <t>SI-12</t>
  </si>
  <si>
    <t>2-4 SP.03.10 RE(2)</t>
  </si>
  <si>
    <t>A.1.7.10</t>
  </si>
  <si>
    <t>P4.2</t>
  </si>
  <si>
    <t>2-1 4.3.4.4.4
2-4 SP.03.10 RE(2)</t>
  </si>
  <si>
    <t>CM-8
PM-5</t>
  </si>
  <si>
    <t>3.4.1</t>
  </si>
  <si>
    <t>2-4 SP.06.02</t>
  </si>
  <si>
    <t>A.1.5.9</t>
  </si>
  <si>
    <t>CM-1
CM-3</t>
  </si>
  <si>
    <t>3.4.3</t>
  </si>
  <si>
    <t>2-1 4.3.4.3.2
2-3 B.8.2</t>
  </si>
  <si>
    <t>A.1.8.32</t>
  </si>
  <si>
    <t>CM-3</t>
  </si>
  <si>
    <t>3-3 SR 3.3
3-3 SR 3.4
4-1 SM-1
4-2 CR 3.3
4-2 CR 3.4</t>
  </si>
  <si>
    <t>A.1.8.25</t>
  </si>
  <si>
    <t>SI-2</t>
  </si>
  <si>
    <t>3.14.1</t>
  </si>
  <si>
    <t>2-1 4.3.4.3.7
2-3 B.7.1
2-4 SP.11.02
4-1 SUM-5</t>
  </si>
  <si>
    <t>CC7.1
CC7.5
CC8.1</t>
  </si>
  <si>
    <t>CM-7</t>
  </si>
  <si>
    <t>3.4.7</t>
  </si>
  <si>
    <t>2-4 SP.02.03 BR</t>
  </si>
  <si>
    <t>CM-1
CM-2</t>
  </si>
  <si>
    <t>2-1 4.3.4.3.2
2-3 B.8.5
2-4 SP.02.03 BR
3-3 SR 7.6
4-1 SG-3
4-2 CR 7.6</t>
  </si>
  <si>
    <t>A.1.8.9</t>
  </si>
  <si>
    <t>CM-1</t>
  </si>
  <si>
    <t>3.4.1
3.4.2</t>
  </si>
  <si>
    <t>2-1 4.3.4.3.2
3-3 SR 7.6
4-2 CR 7.6</t>
  </si>
  <si>
    <t>CM-1
CM-9</t>
  </si>
  <si>
    <t>CM-4</t>
  </si>
  <si>
    <t>3.4.4</t>
  </si>
  <si>
    <t>2-1 4.3.4.3.2
2-1 4.3.4.3.3</t>
  </si>
  <si>
    <t>SI-1
SI-2</t>
  </si>
  <si>
    <t>2-1 4.3.4.3.7
2-3 Annex B
3-3 SR 7.4
2-4 SP.11.01
4-1 SUM-5</t>
  </si>
  <si>
    <t>CC7.5
CC8.1</t>
  </si>
  <si>
    <t>2-4 SP.11.02</t>
  </si>
  <si>
    <t>3.8.1
3.13.16</t>
  </si>
  <si>
    <t>2-4 SP.03.10
3-3 SR 4.1
4-2 CR 4.1</t>
  </si>
  <si>
    <t>PE-3</t>
  </si>
  <si>
    <t>3.10.1</t>
  </si>
  <si>
    <t>A.1.7.1</t>
  </si>
  <si>
    <t>PE-13</t>
  </si>
  <si>
    <t>2-1 4.3.3.3.4</t>
  </si>
  <si>
    <t>A.1.7.5</t>
  </si>
  <si>
    <t>A1.2</t>
  </si>
  <si>
    <t>AC-5</t>
  </si>
  <si>
    <t>3.1.4</t>
  </si>
  <si>
    <t>2-1 4.3.3.7.3
3-3 SR 2.1
4-2 CR 2.1</t>
  </si>
  <si>
    <t>A.1.5.3</t>
  </si>
  <si>
    <t>CP-9</t>
  </si>
  <si>
    <t>3.8.9</t>
  </si>
  <si>
    <t>2-1 4.3.4.3.9
3-3 SR 7.3
4-2 CR 7.3</t>
  </si>
  <si>
    <t>A.1.8.13</t>
  </si>
  <si>
    <t>SC-7</t>
  </si>
  <si>
    <t>3.13.1</t>
  </si>
  <si>
    <t>2-1 4.3.3.4
3-3 SR 5.2</t>
  </si>
  <si>
    <t>2-1 4.3.3.4
3-3 SR 5.2
2-4 SP.03.02 RE(2)</t>
  </si>
  <si>
    <t>A.1.8.20</t>
  </si>
  <si>
    <t>SI-4</t>
  </si>
  <si>
    <t>3.14.6</t>
  </si>
  <si>
    <t>3-3 SR 6.1
4-2 CR 6.1
2-4 SP.08.02</t>
  </si>
  <si>
    <t>CC6.6
CC7.2</t>
  </si>
  <si>
    <t>CM-2
SA-3</t>
  </si>
  <si>
    <t>3-3 SR 5.1
4-2 CR 5.1</t>
  </si>
  <si>
    <t>A.1.8.22</t>
  </si>
  <si>
    <t>PE-3
SC-32</t>
  </si>
  <si>
    <t>PE-11</t>
  </si>
  <si>
    <t>3-3 SR 7.5
4-2 CR 7.5</t>
  </si>
  <si>
    <t>A.1.7.11</t>
  </si>
  <si>
    <t>PE-9
PE-11</t>
  </si>
  <si>
    <t>2-1 4.3.3.3.10
3-3 SR 7.5</t>
  </si>
  <si>
    <t>2-1 4.3.3.3.10</t>
  </si>
  <si>
    <t>AC-19</t>
  </si>
  <si>
    <t>3.1.18
3.1.19</t>
  </si>
  <si>
    <t>2-1 4.3.3.6.6
3-3 SR 2.3</t>
  </si>
  <si>
    <t>CC6.7</t>
  </si>
  <si>
    <t>AC-5
SC-3</t>
  </si>
  <si>
    <t>2-1 4.3.3.2.7
3-3 SR 2.1
4-2 CR 2.1</t>
  </si>
  <si>
    <t>CC5.1
CC6.3</t>
  </si>
  <si>
    <t>SC-5</t>
  </si>
  <si>
    <t>2-4 SP.08.04
3-3 SR 7.1
4-2 CR 7.1</t>
  </si>
  <si>
    <t>A.1.8.20
A.1.8.21</t>
  </si>
  <si>
    <t xml:space="preserve">3.1.12
3.1.13
3.13.16
</t>
  </si>
  <si>
    <t>2-4 SP.03.08 RE(2)
2-4 SP.03.10 BR
2-4 SP.07.04
3-3 SR 3.1
3-3 SR 3.4
3-3 SR 4.1
4-2 CR 3.1
4-2 CR 3.4
4-2 CR 4.1</t>
  </si>
  <si>
    <t>A.1.5.14
A.1.6.7
A.1.8.24</t>
  </si>
  <si>
    <t>3.13.16</t>
  </si>
  <si>
    <t>2-4 SP.03.08 RE(2)
2-4 SP.03.10
3-3 SR 3.4
3-3 SR 4.1
4-2 CR 3.4
4-2 CR 4.1</t>
  </si>
  <si>
    <t>A.1.8.3
A.1.8.24</t>
  </si>
  <si>
    <t xml:space="preserve">SC-8
</t>
  </si>
  <si>
    <t>SC-8
SC-12
SC-13</t>
  </si>
  <si>
    <t>3.8.6
3.13.8</t>
  </si>
  <si>
    <t>2-4 SP.03.08 RE(2)
2-4 SP.03.10
3-3 SR 3.1
3-3 SR 4.1
3-3 SR 4.3
4-2 CR 3.1
4-2 CR 4.1
4-2 CR 4.3</t>
  </si>
  <si>
    <t>2-4 SP.03.10
3-3 SR 4.1
3-3 SR 4.3
4-2 CR 4.1
4-2 CR 4.3</t>
  </si>
  <si>
    <t>2-1 4.3.4.3.9
2-4 SP.12.01
3-3 SR 7.3
4-2 CR 7.3</t>
  </si>
  <si>
    <t>SC-12</t>
  </si>
  <si>
    <t>3.13.10</t>
  </si>
  <si>
    <t>2-4 SP.03.08 RE(2)
2-4 SP.03.10 RE(1)
3-3 SR 4.3
4-2 CR 4.3</t>
  </si>
  <si>
    <t>MP-1
SC-1
SI-1
SI-4
PM-1</t>
  </si>
  <si>
    <t>All SP 800-171</t>
  </si>
  <si>
    <t>2-1 4.3.4.4.1
2-1 4.3.4.4.2
2-1 4.3.4.4.3
2-1 4.3.4.4.4</t>
  </si>
  <si>
    <t>A.1.5.1
A.1.5.8
A.1.5.12
A.1.5.13
A.1.5.33
A.1.6.6
A.1.8.3
A.1.8.12</t>
  </si>
  <si>
    <t>CC2.1
CC3.2
CC6.1
CC6.7
C1.1
P2.1
P4.2</t>
  </si>
  <si>
    <t>PM-11</t>
  </si>
  <si>
    <t>A.1.5.14
A.1.5.21</t>
  </si>
  <si>
    <t>CC2.1
CC3.1
CC6.7
C1.1</t>
  </si>
  <si>
    <t>3.1.1</t>
  </si>
  <si>
    <t>2-1 4.3.3.5.3
2-1 4.3.3.7.3
3-3 SR 2.1
4-2 CR 2.1</t>
  </si>
  <si>
    <t>CC6.1
CC6.2
CC6.3
CC6.4
CC6.6
CC6.7
C1.1</t>
  </si>
  <si>
    <t>SC-7
SC-8</t>
  </si>
  <si>
    <t>CP-9
SC-7
SC-8</t>
  </si>
  <si>
    <t>2-1 4.3.4.5.6
2-1 4.3.4.5.10
2-4 SP.12.01
3-3 SR 5.2
3-3 SR 7.3
4-2 CR 5.2
4-2 CR 7.3</t>
  </si>
  <si>
    <t>A.1.8.12
A.1.8.13</t>
  </si>
  <si>
    <t>SI-1</t>
  </si>
  <si>
    <t>3.14.3</t>
  </si>
  <si>
    <t>3-3 SR 6.2
4-2 CR 6.2
4-1 SM-6</t>
  </si>
  <si>
    <t>A.1.8.9
A.1.8.16</t>
  </si>
  <si>
    <t>CC6.6
CC7.1
CC7.2</t>
  </si>
  <si>
    <t>2-1 4.3.3.3.8</t>
  </si>
  <si>
    <t>A.1.7.4</t>
  </si>
  <si>
    <t>3-3 SR 4.3
4-2 CR 4.3
2-4 SP.03.10</t>
  </si>
  <si>
    <t>3.1.13
3.13.8</t>
  </si>
  <si>
    <t>2-4 SP.07.04
3-3 SR 4.1
4-2 CR 4.1</t>
  </si>
  <si>
    <t>A.1.5.14
A.1.8.24</t>
  </si>
  <si>
    <t>A.1.8.13
A.1.8.24</t>
  </si>
  <si>
    <t>3-3 SR 7.3
4-2 CR 7.3</t>
  </si>
  <si>
    <t>3.8.8</t>
  </si>
  <si>
    <t>3-3 SR 2.3</t>
  </si>
  <si>
    <t>Supports (44, 45)</t>
  </si>
  <si>
    <t>R1.2.1
R1.2.2</t>
  </si>
  <si>
    <t>R1.2.2</t>
  </si>
  <si>
    <t>IR-6
IR-8</t>
  </si>
  <si>
    <t>2-1 4.3.4.5.1
2-1 4.3.4.5.5
2-4 SP.08.01
4-1 DM-5</t>
  </si>
  <si>
    <t>A.1.5.24
A.1.5.26</t>
  </si>
  <si>
    <t>CC7.4
CC7.5</t>
  </si>
  <si>
    <t>3.6.2</t>
  </si>
  <si>
    <t>A.1.5.26
A.1.6.8</t>
  </si>
  <si>
    <t>2-1 4.3.4.5.5
2-1 4.3.4.5.9
2-4 SP.08.01
4-1 DM-5</t>
  </si>
  <si>
    <t>A.1.5.24
A.1.5.26
A.1.6.8</t>
  </si>
  <si>
    <t>CC7.4
CC7.5
CC9.2</t>
  </si>
  <si>
    <t>IR-4</t>
  </si>
  <si>
    <t>3.6.1</t>
  </si>
  <si>
    <t>2-1 4.3.4.5.8
2-1 4.3.4.5.10
2-4 SP.08.01</t>
  </si>
  <si>
    <t>A.1.5.27</t>
  </si>
  <si>
    <t>IR-3</t>
  </si>
  <si>
    <t>3.6.3</t>
  </si>
  <si>
    <t>2-1 4.3.4.5.11</t>
  </si>
  <si>
    <t>A.1.5.24</t>
  </si>
  <si>
    <t>IR-8</t>
  </si>
  <si>
    <t>2-4 SP.08.01
2-1 4.4.3.2</t>
  </si>
  <si>
    <t>A.1.5.27
A.1.5.35</t>
  </si>
  <si>
    <t>2-1 4.3.2.6
2-1 4.3.4.5.4
2-4 SP.08.01</t>
  </si>
  <si>
    <t>IR-4
IR-8</t>
  </si>
  <si>
    <t>2-4 SP.08.01
2-1 4.3.4.5.6
2-1 4.3.4.5.10</t>
  </si>
  <si>
    <t>IR-5</t>
  </si>
  <si>
    <t>3-3 SR 6.2
4-2 CR 6.2</t>
  </si>
  <si>
    <t>A.1.8.16</t>
  </si>
  <si>
    <t>CC7.2
CC7.3</t>
  </si>
  <si>
    <t>3-2 ZCR 6.6</t>
  </si>
  <si>
    <t>A.1.5.7</t>
  </si>
  <si>
    <t>CC7.3</t>
  </si>
  <si>
    <t>3.1.18</t>
  </si>
  <si>
    <t>A.1.8.1</t>
  </si>
  <si>
    <t>2-4 SP.03.08 RE(2)
2-4 SP.03.10
3-3 SR 3.4
3-3 SR 4.1
3-3 SR 4.3
4-2 CR 3.4
4-2 CR 4.1
4-2 CR 4.3</t>
  </si>
  <si>
    <t>SC-18</t>
  </si>
  <si>
    <t>3-3 SR 2.4
4-2 CR 2.4</t>
  </si>
  <si>
    <t>R1.2.4</t>
  </si>
  <si>
    <t>3.10.3
3.10.4
3.10.5</t>
  </si>
  <si>
    <t>2-1 4.3.3.3.2
2-1 4.3.3.3.8</t>
  </si>
  <si>
    <t>A.1.7.1
A.1.7.2
A.1.7.3
A.1.7.4</t>
  </si>
  <si>
    <t>CM-10</t>
  </si>
  <si>
    <t>AU-10
SI-7</t>
  </si>
  <si>
    <t>3-3 SR 3.1
3-3 SR 3.4
4-2 CR 3.1
4-2 CR 3.4</t>
  </si>
  <si>
    <t>SI-3</t>
  </si>
  <si>
    <t>3.14.2</t>
  </si>
  <si>
    <t>2-1 4.3.4.3.8
2-4 SP 02.02</t>
  </si>
  <si>
    <t>A.1.8.7
A.1.8.8</t>
  </si>
  <si>
    <t>CC6.8</t>
  </si>
  <si>
    <t>SA-10
SI-7</t>
  </si>
  <si>
    <t>2-4 SP.11.06 RE(3)</t>
  </si>
  <si>
    <t>A.1.5.21
A.1.5.22
A.1.5.26</t>
  </si>
  <si>
    <t>CC2.3
PI1.1</t>
  </si>
  <si>
    <t>SR-10
SR-11</t>
  </si>
  <si>
    <t>SI-5</t>
  </si>
  <si>
    <t>2-1 4.4.3.3
2-1 4.4.3.6
3-2 ZCR 6.6</t>
  </si>
  <si>
    <t>A.1.5.6
A.1.5.7</t>
  </si>
  <si>
    <t>CM-11
SI-4
RA-5</t>
  </si>
  <si>
    <t>3.4.9
3.11.2
3.13.8</t>
  </si>
  <si>
    <t>2-1 4.3.4.3.7
2-4 SP.11.01 BR
2-4 SP.11.02 BR
3-3 SR 3.1
3-3 SR 3.4
4-2 CR 3.1
4-2 CR 3.4</t>
  </si>
  <si>
    <t>A.1.5.19
A.1.5.20
A.1.5.22</t>
  </si>
  <si>
    <t>CC7.1
CC7.2</t>
  </si>
  <si>
    <t>3-3 FR 3
4-2 FR 3
4-1 SM-6</t>
  </si>
  <si>
    <t>A.1.8.4
A.1.8.19</t>
  </si>
  <si>
    <t>AC‑17
AC-20
SC-7</t>
  </si>
  <si>
    <t>3.1.12
3.1.14
3.1.18
3.4.7
3.5.1</t>
  </si>
  <si>
    <t>2-4 SP.03.07
3-3 SR 2.3
3-3 SR 7.6
4-2 CR 2.3
4-2 CR 7.6</t>
  </si>
  <si>
    <t>A.1.8.1
A.1.8.7
A.1.8.9</t>
  </si>
  <si>
    <t>CC6.1
CC6.3
CC6.6
CC6.7
CC6.8</t>
  </si>
  <si>
    <t>AC-17
AC-19
AC-20</t>
  </si>
  <si>
    <t>3.1.18
3.1.19
3.1.20</t>
  </si>
  <si>
    <t>2-4 SP.03.07
3-3 SR 2.3
4-2 CR 2.3</t>
  </si>
  <si>
    <t>A.1.8.1
A.1.8.9</t>
  </si>
  <si>
    <t>3.14.4</t>
  </si>
  <si>
    <t>2-1 4.3.4.3.8
4-2 SAR 3.2
2-4 SP.10.01</t>
  </si>
  <si>
    <t>A.1.8.7</t>
  </si>
  <si>
    <t>RA-1</t>
  </si>
  <si>
    <t>2-1 4.3.4.2</t>
  </si>
  <si>
    <t>MP-5</t>
  </si>
  <si>
    <t>3.8.5</t>
  </si>
  <si>
    <t>PE-6</t>
  </si>
  <si>
    <t>3.10.2</t>
  </si>
  <si>
    <t>SA-3
SA-8</t>
  </si>
  <si>
    <t>3.13.2</t>
  </si>
  <si>
    <t>2-1 4.3.4.3.1
4-1 SD-1</t>
  </si>
  <si>
    <t>2-1 4.2.3.7
2-4 SP 02.02
3-2 ZCR 5.2</t>
  </si>
  <si>
    <t>SA-11</t>
  </si>
  <si>
    <t>4-1 SVV-3</t>
  </si>
  <si>
    <t>A.1.8.29</t>
  </si>
  <si>
    <t>2-4 SP.02.01
4-1 SVV-3</t>
  </si>
  <si>
    <t>SI-2
IR-4</t>
  </si>
  <si>
    <t>2-1 4.3.4.3
2-1 4.3.4.5.9
2-4 SP.11.02
4-1 DM-5</t>
  </si>
  <si>
    <t>A.1.5.19
A.1.6.8
A.1.8.8</t>
  </si>
  <si>
    <t>CC2.3
CC7.4</t>
  </si>
  <si>
    <t>SI-2
SI-5
IR-4</t>
  </si>
  <si>
    <t>2-1 4.3.4.5.9
2-4 SP.11.02
4-1 DM-5</t>
  </si>
  <si>
    <t>CC2.3
CC7.1</t>
  </si>
  <si>
    <t>3-2 ZCR 5.8
3-2 ZCR 5.12
4-1 SUM-5</t>
  </si>
  <si>
    <t>CM-2</t>
  </si>
  <si>
    <t>2-4 SP.02.03</t>
  </si>
  <si>
    <t>2-4 SP 02.02
4-1 SVV-3</t>
  </si>
  <si>
    <t>2-1 4.3.4.3.1
4-1 SVV-3</t>
  </si>
  <si>
    <t>2-1 4.3.4.3
4-1 SM-1</t>
  </si>
  <si>
    <t>CA-8</t>
  </si>
  <si>
    <t>4-1 SVV-4
2-4 SP.02.01</t>
  </si>
  <si>
    <t>CC4.1</t>
  </si>
  <si>
    <t>2-1 4.3.4.5.3
2-1 4.3.4.5.5
2-1 4.3.4.5.9
2-4 SP.08.01
4-1 DM-5</t>
  </si>
  <si>
    <t>3.1.12
3.1.13
3.1.14
3.1.15</t>
  </si>
  <si>
    <t>Do you have cybersecurity risk insurance?
If yes, please provide coverage amounts.</t>
  </si>
  <si>
    <t>Primary (13)
Supports (8, 10, 11)</t>
  </si>
  <si>
    <t>Removed COMP-08 and merged with COMP-04
Reworded WFM-02 to match change in wording for Criteria 3
Reworded WFM-03 for clarity
Added guidance text to WFM-07, CSPM-04
Removed IAM-26 and merged with IAM-27
Added static guidance for CSPM-10
Reworded guidance for CSPM-13
Reworded RISK-20 to correct grammar and remove hyperlink
Added mappings to industry frameworks</t>
  </si>
  <si>
    <t>Primary (59)
Supports (20)</t>
  </si>
  <si>
    <t>NERC CIP Supply Chain Requirements</t>
  </si>
  <si>
    <t>Document ID: 1394</t>
  </si>
  <si>
    <t>Describe how long your organization has conducted business in this product area including existing energy sector customers.</t>
  </si>
  <si>
    <t>Include the number of years and in what capacity as well as a list of existing energy sector customer references.</t>
  </si>
  <si>
    <t>Does your computing system support role-based access control (RBAC) for end users/system administrators? (Depending on type of computing system, this may be your users internally, or potentially client users of your product.)</t>
  </si>
  <si>
    <r>
      <t xml:space="preserve">Published
</t>
    </r>
    <r>
      <rPr>
        <b/>
        <sz val="12"/>
        <color rgb="FFFF0000"/>
        <rFont val="Verdana"/>
        <family val="2"/>
      </rPr>
      <t>TBD</t>
    </r>
  </si>
  <si>
    <r>
      <t xml:space="preserve">Approval Date: </t>
    </r>
    <r>
      <rPr>
        <sz val="11"/>
        <color rgb="FFFF0000"/>
        <rFont val="Calibri"/>
        <family val="2"/>
        <scheme val="minor"/>
      </rPr>
      <t>TBD</t>
    </r>
  </si>
  <si>
    <r>
      <t xml:space="preserve">Version </t>
    </r>
    <r>
      <rPr>
        <b/>
        <sz val="12"/>
        <color rgb="FFFF0000"/>
        <rFont val="Verdana"/>
        <family val="2"/>
      </rPr>
      <t>6.0 Redline</t>
    </r>
  </si>
  <si>
    <t>TBD</t>
  </si>
  <si>
    <t>6.0 Redline</t>
  </si>
  <si>
    <r>
      <t xml:space="preserve">Version: </t>
    </r>
    <r>
      <rPr>
        <sz val="11"/>
        <color rgb="FFFF0000"/>
        <rFont val="Calibri"/>
        <family val="2"/>
        <scheme val="minor"/>
      </rPr>
      <t>6.0 Redline</t>
    </r>
  </si>
  <si>
    <t>Annual revision for 2025</t>
  </si>
  <si>
    <r>
      <rPr>
        <sz val="12"/>
        <color rgb="FFFF0000"/>
        <rFont val="Calibri"/>
        <family val="2"/>
        <scheme val="minor"/>
      </rPr>
      <t>Table</t>
    </r>
    <r>
      <rPr>
        <sz val="12"/>
        <rFont val="Calibri"/>
        <family val="2"/>
        <scheme val="minor"/>
      </rPr>
      <t xml:space="preserve"> R2 </t>
    </r>
    <r>
      <rPr>
        <sz val="12"/>
        <color rgb="FFFF0000"/>
        <rFont val="Calibri"/>
        <family val="2"/>
        <scheme val="minor"/>
      </rPr>
      <t>Part</t>
    </r>
    <r>
      <rPr>
        <sz val="12"/>
        <rFont val="Calibri"/>
        <family val="2"/>
        <scheme val="minor"/>
      </rPr>
      <t xml:space="preserve"> 2.5
</t>
    </r>
    <r>
      <rPr>
        <sz val="12"/>
        <color rgb="FFFF0000"/>
        <rFont val="Calibri"/>
        <family val="2"/>
        <scheme val="minor"/>
      </rPr>
      <t>Table</t>
    </r>
    <r>
      <rPr>
        <sz val="12"/>
        <rFont val="Calibri"/>
        <family val="2"/>
        <scheme val="minor"/>
      </rPr>
      <t xml:space="preserve"> R3 </t>
    </r>
    <r>
      <rPr>
        <sz val="12"/>
        <color rgb="FFFF0000"/>
        <rFont val="Calibri"/>
        <family val="2"/>
        <scheme val="minor"/>
      </rPr>
      <t>Part</t>
    </r>
    <r>
      <rPr>
        <sz val="12"/>
        <rFont val="Calibri"/>
        <family val="2"/>
        <scheme val="minor"/>
      </rPr>
      <t xml:space="preserve"> 3.1</t>
    </r>
  </si>
  <si>
    <r>
      <rPr>
        <sz val="12"/>
        <color rgb="FFFF0000"/>
        <rFont val="Calibri"/>
        <family val="2"/>
        <scheme val="minor"/>
      </rPr>
      <t>Table</t>
    </r>
    <r>
      <rPr>
        <sz val="12"/>
        <rFont val="Calibri"/>
        <family val="2"/>
        <scheme val="minor"/>
      </rPr>
      <t xml:space="preserve"> R2 </t>
    </r>
    <r>
      <rPr>
        <sz val="12"/>
        <color rgb="FFFF0000"/>
        <rFont val="Calibri"/>
        <family val="2"/>
        <scheme val="minor"/>
      </rPr>
      <t>Part</t>
    </r>
    <r>
      <rPr>
        <sz val="12"/>
        <rFont val="Calibri"/>
        <family val="2"/>
        <scheme val="minor"/>
      </rPr>
      <t xml:space="preserve"> 2.5</t>
    </r>
  </si>
  <si>
    <r>
      <rPr>
        <sz val="12"/>
        <color rgb="FFFF0000"/>
        <rFont val="Calibri"/>
        <family val="2"/>
        <scheme val="minor"/>
      </rPr>
      <t>Table</t>
    </r>
    <r>
      <rPr>
        <sz val="12"/>
        <rFont val="Calibri"/>
        <family val="2"/>
        <scheme val="minor"/>
      </rPr>
      <t xml:space="preserve"> R2 </t>
    </r>
    <r>
      <rPr>
        <sz val="12"/>
        <color rgb="FFFF0000"/>
        <rFont val="Calibri"/>
        <family val="2"/>
        <scheme val="minor"/>
      </rPr>
      <t>Part</t>
    </r>
    <r>
      <rPr>
        <sz val="12"/>
        <rFont val="Calibri"/>
        <family val="2"/>
        <scheme val="minor"/>
      </rPr>
      <t xml:space="preserve"> 2.5
</t>
    </r>
    <r>
      <rPr>
        <sz val="12"/>
        <color rgb="FFFF0000"/>
        <rFont val="Calibri"/>
        <family val="2"/>
        <scheme val="minor"/>
      </rPr>
      <t>Table</t>
    </r>
    <r>
      <rPr>
        <sz val="12"/>
        <rFont val="Calibri"/>
        <family val="2"/>
        <scheme val="minor"/>
      </rPr>
      <t xml:space="preserve"> R3 </t>
    </r>
    <r>
      <rPr>
        <sz val="12"/>
        <color rgb="FFFF0000"/>
        <rFont val="Calibri"/>
        <family val="2"/>
        <scheme val="minor"/>
      </rPr>
      <t>Part</t>
    </r>
    <r>
      <rPr>
        <sz val="12"/>
        <rFont val="Calibri"/>
        <family val="2"/>
        <scheme val="minor"/>
      </rPr>
      <t xml:space="preserve"> 3.2</t>
    </r>
  </si>
  <si>
    <r>
      <rPr>
        <sz val="12"/>
        <color rgb="FFFF0000"/>
        <rFont val="Calibri"/>
        <family val="2"/>
        <scheme val="minor"/>
      </rPr>
      <t>Table</t>
    </r>
    <r>
      <rPr>
        <sz val="12"/>
        <rFont val="Calibri"/>
        <family val="2"/>
        <scheme val="minor"/>
      </rPr>
      <t xml:space="preserve"> R2 </t>
    </r>
    <r>
      <rPr>
        <sz val="12"/>
        <color rgb="FFFF0000"/>
        <rFont val="Calibri"/>
        <family val="2"/>
        <scheme val="minor"/>
      </rPr>
      <t>Part</t>
    </r>
    <r>
      <rPr>
        <sz val="12"/>
        <rFont val="Calibri"/>
        <family val="2"/>
        <scheme val="minor"/>
      </rPr>
      <t xml:space="preserve"> 2.4</t>
    </r>
  </si>
  <si>
    <r>
      <rPr>
        <sz val="12"/>
        <color rgb="FFFF0000"/>
        <rFont val="Calibri"/>
        <family val="2"/>
        <scheme val="minor"/>
      </rPr>
      <t>Table</t>
    </r>
    <r>
      <rPr>
        <sz val="12"/>
        <rFont val="Calibri"/>
        <family val="2"/>
        <scheme val="minor"/>
      </rPr>
      <t xml:space="preserve"> R2 </t>
    </r>
    <r>
      <rPr>
        <sz val="12"/>
        <color rgb="FFFF0000"/>
        <rFont val="Calibri"/>
        <family val="2"/>
        <scheme val="minor"/>
      </rPr>
      <t>Part</t>
    </r>
    <r>
      <rPr>
        <sz val="12"/>
        <rFont val="Calibri"/>
        <family val="2"/>
        <scheme val="minor"/>
      </rPr>
      <t xml:space="preserve"> 2.3</t>
    </r>
  </si>
  <si>
    <r>
      <rPr>
        <sz val="12"/>
        <color rgb="FFFF0000"/>
        <rFont val="Calibri"/>
        <family val="2"/>
        <scheme val="minor"/>
      </rPr>
      <t>Table</t>
    </r>
    <r>
      <rPr>
        <sz val="12"/>
        <rFont val="Calibri"/>
        <family val="2"/>
        <scheme val="minor"/>
      </rPr>
      <t xml:space="preserve"> R1 </t>
    </r>
    <r>
      <rPr>
        <sz val="12"/>
        <color rgb="FFFF0000"/>
        <rFont val="Calibri"/>
        <family val="2"/>
        <scheme val="minor"/>
      </rPr>
      <t>Part</t>
    </r>
    <r>
      <rPr>
        <sz val="12"/>
        <rFont val="Calibri"/>
        <family val="2"/>
        <scheme val="minor"/>
      </rPr>
      <t xml:space="preserve"> 1.2</t>
    </r>
  </si>
  <si>
    <r>
      <rPr>
        <sz val="12"/>
        <color rgb="FFFF0000"/>
        <rFont val="Calibri"/>
        <family val="2"/>
        <scheme val="minor"/>
      </rPr>
      <t>Table</t>
    </r>
    <r>
      <rPr>
        <sz val="12"/>
        <rFont val="Calibri"/>
        <family val="2"/>
        <scheme val="minor"/>
      </rPr>
      <t xml:space="preserve"> R2 </t>
    </r>
    <r>
      <rPr>
        <sz val="12"/>
        <color rgb="FFFF0000"/>
        <rFont val="Calibri"/>
        <family val="2"/>
        <scheme val="minor"/>
      </rPr>
      <t>Part</t>
    </r>
    <r>
      <rPr>
        <sz val="12"/>
        <rFont val="Calibri"/>
        <family val="2"/>
        <scheme val="minor"/>
      </rPr>
      <t xml:space="preserve"> 2.1</t>
    </r>
  </si>
  <si>
    <r>
      <rPr>
        <sz val="12"/>
        <color rgb="FFFF0000"/>
        <rFont val="Calibri"/>
        <family val="2"/>
        <scheme val="minor"/>
      </rPr>
      <t>Table</t>
    </r>
    <r>
      <rPr>
        <sz val="12"/>
        <rFont val="Calibri"/>
        <family val="2"/>
        <scheme val="minor"/>
      </rPr>
      <t xml:space="preserve"> R1 </t>
    </r>
    <r>
      <rPr>
        <sz val="12"/>
        <color rgb="FFFF0000"/>
        <rFont val="Calibri"/>
        <family val="2"/>
        <scheme val="minor"/>
      </rPr>
      <t>Part</t>
    </r>
    <r>
      <rPr>
        <sz val="12"/>
        <rFont val="Calibri"/>
        <family val="2"/>
        <scheme val="minor"/>
      </rPr>
      <t xml:space="preserve"> 1.2
</t>
    </r>
    <r>
      <rPr>
        <sz val="12"/>
        <color rgb="FFFF0000"/>
        <rFont val="Calibri"/>
        <family val="2"/>
        <scheme val="minor"/>
      </rPr>
      <t>Table</t>
    </r>
    <r>
      <rPr>
        <sz val="12"/>
        <rFont val="Calibri"/>
        <family val="2"/>
        <scheme val="minor"/>
      </rPr>
      <t xml:space="preserve"> R3 </t>
    </r>
    <r>
      <rPr>
        <sz val="12"/>
        <color rgb="FFFF0000"/>
        <rFont val="Calibri"/>
        <family val="2"/>
        <scheme val="minor"/>
      </rPr>
      <t>Part</t>
    </r>
    <r>
      <rPr>
        <sz val="12"/>
        <rFont val="Calibri"/>
        <family val="2"/>
        <scheme val="minor"/>
      </rPr>
      <t xml:space="preserve"> 3.1</t>
    </r>
  </si>
  <si>
    <r>
      <rPr>
        <sz val="12"/>
        <color rgb="FFFF0000"/>
        <rFont val="Calibri"/>
        <family val="2"/>
        <scheme val="minor"/>
      </rPr>
      <t>Table</t>
    </r>
    <r>
      <rPr>
        <sz val="12"/>
        <rFont val="Calibri"/>
        <family val="2"/>
        <scheme val="minor"/>
      </rPr>
      <t xml:space="preserve"> R1 </t>
    </r>
    <r>
      <rPr>
        <sz val="12"/>
        <color rgb="FFFF0000"/>
        <rFont val="Calibri"/>
        <family val="2"/>
        <scheme val="minor"/>
      </rPr>
      <t>Part</t>
    </r>
    <r>
      <rPr>
        <sz val="12"/>
        <rFont val="Calibri"/>
        <family val="2"/>
        <scheme val="minor"/>
      </rPr>
      <t xml:space="preserve"> 1.2
</t>
    </r>
    <r>
      <rPr>
        <sz val="12"/>
        <color rgb="FFFF0000"/>
        <rFont val="Calibri"/>
        <family val="2"/>
        <scheme val="minor"/>
      </rPr>
      <t>Table</t>
    </r>
    <r>
      <rPr>
        <sz val="12"/>
        <rFont val="Calibri"/>
        <family val="2"/>
        <scheme val="minor"/>
      </rPr>
      <t xml:space="preserve"> R3 </t>
    </r>
    <r>
      <rPr>
        <sz val="12"/>
        <color rgb="FFFF0000"/>
        <rFont val="Calibri"/>
        <family val="2"/>
        <scheme val="minor"/>
      </rPr>
      <t>Part</t>
    </r>
    <r>
      <rPr>
        <sz val="12"/>
        <rFont val="Calibri"/>
        <family val="2"/>
        <scheme val="minor"/>
      </rPr>
      <t xml:space="preserve"> 3.2</t>
    </r>
  </si>
  <si>
    <r>
      <rPr>
        <sz val="12"/>
        <color rgb="FFFF0000"/>
        <rFont val="Calibri"/>
        <family val="2"/>
        <scheme val="minor"/>
      </rPr>
      <t>Table</t>
    </r>
    <r>
      <rPr>
        <sz val="12"/>
        <rFont val="Calibri"/>
        <family val="2"/>
        <scheme val="minor"/>
      </rPr>
      <t xml:space="preserve"> R1 </t>
    </r>
    <r>
      <rPr>
        <sz val="12"/>
        <color rgb="FFFF0000"/>
        <rFont val="Calibri"/>
        <family val="2"/>
        <scheme val="minor"/>
      </rPr>
      <t>Part</t>
    </r>
    <r>
      <rPr>
        <sz val="12"/>
        <rFont val="Calibri"/>
        <family val="2"/>
        <scheme val="minor"/>
      </rPr>
      <t xml:space="preserve"> 1.5</t>
    </r>
  </si>
  <si>
    <r>
      <rPr>
        <sz val="12"/>
        <color rgb="FFFF0000"/>
        <rFont val="Calibri"/>
        <family val="2"/>
        <scheme val="minor"/>
      </rPr>
      <t>Table</t>
    </r>
    <r>
      <rPr>
        <sz val="12"/>
        <rFont val="Calibri"/>
        <family val="2"/>
        <scheme val="minor"/>
      </rPr>
      <t xml:space="preserve"> R2 </t>
    </r>
    <r>
      <rPr>
        <sz val="12"/>
        <color rgb="FFFF0000"/>
        <rFont val="Calibri"/>
        <family val="2"/>
        <scheme val="minor"/>
      </rPr>
      <t>Part</t>
    </r>
    <r>
      <rPr>
        <sz val="12"/>
        <rFont val="Calibri"/>
        <family val="2"/>
        <scheme val="minor"/>
      </rPr>
      <t xml:space="preserve"> 2.2</t>
    </r>
  </si>
  <si>
    <r>
      <rPr>
        <sz val="12"/>
        <color rgb="FFFF0000"/>
        <rFont val="Calibri"/>
        <family val="2"/>
        <scheme val="minor"/>
      </rPr>
      <t>Table</t>
    </r>
    <r>
      <rPr>
        <sz val="12"/>
        <rFont val="Calibri"/>
        <family val="2"/>
        <scheme val="minor"/>
      </rPr>
      <t xml:space="preserve"> R1 </t>
    </r>
    <r>
      <rPr>
        <sz val="12"/>
        <color rgb="FFFF0000"/>
        <rFont val="Calibri"/>
        <family val="2"/>
        <scheme val="minor"/>
      </rPr>
      <t>Part</t>
    </r>
    <r>
      <rPr>
        <sz val="12"/>
        <rFont val="Calibri"/>
        <family val="2"/>
        <scheme val="minor"/>
      </rPr>
      <t xml:space="preserve"> 1.3
</t>
    </r>
    <r>
      <rPr>
        <sz val="12"/>
        <color rgb="FFFF0000"/>
        <rFont val="Calibri"/>
        <family val="2"/>
        <scheme val="minor"/>
      </rPr>
      <t>Table</t>
    </r>
    <r>
      <rPr>
        <sz val="12"/>
        <rFont val="Calibri"/>
        <family val="2"/>
        <scheme val="minor"/>
      </rPr>
      <t xml:space="preserve"> R2 </t>
    </r>
    <r>
      <rPr>
        <sz val="12"/>
        <color rgb="FFFF0000"/>
        <rFont val="Calibri"/>
        <family val="2"/>
        <scheme val="minor"/>
      </rPr>
      <t>Part</t>
    </r>
    <r>
      <rPr>
        <sz val="12"/>
        <rFont val="Calibri"/>
        <family val="2"/>
        <scheme val="minor"/>
      </rPr>
      <t xml:space="preserve"> 2.2</t>
    </r>
  </si>
  <si>
    <r>
      <rPr>
        <sz val="12"/>
        <color rgb="FFFF0000"/>
        <rFont val="Calibri"/>
        <family val="2"/>
        <scheme val="minor"/>
      </rPr>
      <t>Table</t>
    </r>
    <r>
      <rPr>
        <sz val="12"/>
        <rFont val="Calibri"/>
        <family val="2"/>
        <scheme val="minor"/>
      </rPr>
      <t xml:space="preserve"> R2 </t>
    </r>
    <r>
      <rPr>
        <sz val="12"/>
        <color rgb="FFFF0000"/>
        <rFont val="Calibri"/>
        <family val="2"/>
        <scheme val="minor"/>
      </rPr>
      <t>Part</t>
    </r>
    <r>
      <rPr>
        <sz val="12"/>
        <rFont val="Calibri"/>
        <family val="2"/>
        <scheme val="minor"/>
      </rPr>
      <t xml:space="preserve"> 2.4
</t>
    </r>
    <r>
      <rPr>
        <sz val="12"/>
        <color rgb="FFFF0000"/>
        <rFont val="Calibri"/>
        <family val="2"/>
        <scheme val="minor"/>
      </rPr>
      <t>Table</t>
    </r>
    <r>
      <rPr>
        <sz val="12"/>
        <rFont val="Calibri"/>
        <family val="2"/>
        <scheme val="minor"/>
      </rPr>
      <t xml:space="preserve"> R3 </t>
    </r>
    <r>
      <rPr>
        <sz val="12"/>
        <color rgb="FFFF0000"/>
        <rFont val="Calibri"/>
        <family val="2"/>
        <scheme val="minor"/>
      </rPr>
      <t>Part</t>
    </r>
    <r>
      <rPr>
        <sz val="12"/>
        <rFont val="Calibri"/>
        <family val="2"/>
        <scheme val="minor"/>
      </rPr>
      <t xml:space="preserve"> 3.1</t>
    </r>
  </si>
  <si>
    <r>
      <rPr>
        <sz val="12"/>
        <color rgb="FFFF0000"/>
        <rFont val="Calibri"/>
        <family val="2"/>
        <scheme val="minor"/>
      </rPr>
      <t>Table</t>
    </r>
    <r>
      <rPr>
        <sz val="12"/>
        <rFont val="Calibri"/>
        <family val="2"/>
        <scheme val="minor"/>
      </rPr>
      <t xml:space="preserve"> R1 </t>
    </r>
    <r>
      <rPr>
        <sz val="12"/>
        <color rgb="FFFF0000"/>
        <rFont val="Calibri"/>
        <family val="2"/>
        <scheme val="minor"/>
      </rPr>
      <t>Part</t>
    </r>
    <r>
      <rPr>
        <sz val="12"/>
        <rFont val="Calibri"/>
        <family val="2"/>
        <scheme val="minor"/>
      </rPr>
      <t xml:space="preserve"> 1.6</t>
    </r>
  </si>
  <si>
    <r>
      <rPr>
        <sz val="12"/>
        <color rgb="FFFF0000"/>
        <rFont val="Calibri"/>
        <family val="2"/>
        <scheme val="minor"/>
      </rPr>
      <t>Table</t>
    </r>
    <r>
      <rPr>
        <sz val="12"/>
        <rFont val="Calibri"/>
        <family val="2"/>
        <scheme val="minor"/>
      </rPr>
      <t xml:space="preserve"> R3 </t>
    </r>
    <r>
      <rPr>
        <sz val="12"/>
        <color rgb="FFFF0000"/>
        <rFont val="Calibri"/>
        <family val="2"/>
        <scheme val="minor"/>
      </rPr>
      <t>Part</t>
    </r>
    <r>
      <rPr>
        <sz val="12"/>
        <rFont val="Calibri"/>
        <family val="2"/>
        <scheme val="minor"/>
      </rPr>
      <t xml:space="preserve"> 3.2
</t>
    </r>
    <r>
      <rPr>
        <sz val="12"/>
        <color rgb="FFFF0000"/>
        <rFont val="Calibri"/>
        <family val="2"/>
        <scheme val="minor"/>
      </rPr>
      <t>Table</t>
    </r>
    <r>
      <rPr>
        <sz val="12"/>
        <rFont val="Calibri"/>
        <family val="2"/>
        <scheme val="minor"/>
      </rPr>
      <t xml:space="preserve"> R3 </t>
    </r>
    <r>
      <rPr>
        <sz val="12"/>
        <color rgb="FFFF0000"/>
        <rFont val="Calibri"/>
        <family val="2"/>
        <scheme val="minor"/>
      </rPr>
      <t>Part</t>
    </r>
    <r>
      <rPr>
        <sz val="12"/>
        <rFont val="Calibri"/>
        <family val="2"/>
        <scheme val="minor"/>
      </rPr>
      <t xml:space="preserve"> 3.3</t>
    </r>
  </si>
  <si>
    <r>
      <rPr>
        <strike/>
        <sz val="12"/>
        <color rgb="FFFF0000"/>
        <rFont val="Calibri"/>
        <family val="2"/>
        <scheme val="minor"/>
      </rPr>
      <t>R4.</t>
    </r>
    <r>
      <rPr>
        <sz val="12"/>
        <color rgb="FFFF0000"/>
        <rFont val="Calibri"/>
        <family val="2"/>
        <scheme val="minor"/>
      </rPr>
      <t>Atch 1 Sect</t>
    </r>
    <r>
      <rPr>
        <sz val="12"/>
        <rFont val="Calibri"/>
        <family val="2"/>
        <scheme val="minor"/>
      </rPr>
      <t xml:space="preserve"> 1.5</t>
    </r>
  </si>
  <si>
    <r>
      <rPr>
        <strike/>
        <sz val="12"/>
        <color rgb="FFFF0000"/>
        <rFont val="Calibri"/>
        <family val="2"/>
        <scheme val="minor"/>
      </rPr>
      <t>R4.</t>
    </r>
    <r>
      <rPr>
        <sz val="12"/>
        <color rgb="FFFF0000"/>
        <rFont val="Calibri"/>
        <family val="2"/>
        <scheme val="minor"/>
      </rPr>
      <t>Atch 1 Sect</t>
    </r>
    <r>
      <rPr>
        <sz val="12"/>
        <rFont val="Calibri"/>
        <family val="2"/>
        <scheme val="minor"/>
      </rPr>
      <t xml:space="preserve"> 1.2
</t>
    </r>
    <r>
      <rPr>
        <strike/>
        <sz val="12"/>
        <color rgb="FFFF0000"/>
        <rFont val="Calibri"/>
        <family val="2"/>
        <scheme val="minor"/>
      </rPr>
      <t>R4.</t>
    </r>
    <r>
      <rPr>
        <sz val="12"/>
        <color rgb="FFFF0000"/>
        <rFont val="Calibri"/>
        <family val="2"/>
        <scheme val="minor"/>
      </rPr>
      <t>Atch 1 Sect</t>
    </r>
    <r>
      <rPr>
        <sz val="12"/>
        <rFont val="Calibri"/>
        <family val="2"/>
        <scheme val="minor"/>
      </rPr>
      <t xml:space="preserve"> 3.1</t>
    </r>
  </si>
  <si>
    <r>
      <rPr>
        <strike/>
        <sz val="12"/>
        <color rgb="FFFF0000"/>
        <rFont val="Calibri"/>
        <family val="2"/>
        <scheme val="minor"/>
      </rPr>
      <t>R4.</t>
    </r>
    <r>
      <rPr>
        <sz val="12"/>
        <color rgb="FFFF0000"/>
        <rFont val="Calibri"/>
        <family val="2"/>
        <scheme val="minor"/>
      </rPr>
      <t xml:space="preserve">Atch 1 Sect </t>
    </r>
    <r>
      <rPr>
        <sz val="12"/>
        <rFont val="Calibri"/>
        <family val="2"/>
        <scheme val="minor"/>
      </rPr>
      <t xml:space="preserve">1.2
</t>
    </r>
    <r>
      <rPr>
        <strike/>
        <sz val="12"/>
        <color rgb="FFFF0000"/>
        <rFont val="Calibri"/>
        <family val="2"/>
        <scheme val="minor"/>
      </rPr>
      <t>R4.</t>
    </r>
    <r>
      <rPr>
        <sz val="12"/>
        <color rgb="FFFF0000"/>
        <rFont val="Calibri"/>
        <family val="2"/>
        <scheme val="minor"/>
      </rPr>
      <t xml:space="preserve">Atch 1 Sect </t>
    </r>
    <r>
      <rPr>
        <sz val="12"/>
        <rFont val="Calibri"/>
        <family val="2"/>
        <scheme val="minor"/>
      </rPr>
      <t>3.1</t>
    </r>
  </si>
  <si>
    <r>
      <rPr>
        <strike/>
        <sz val="12"/>
        <color rgb="FFFF0000"/>
        <rFont val="Calibri"/>
        <family val="2"/>
        <scheme val="minor"/>
      </rPr>
      <t>R4.</t>
    </r>
    <r>
      <rPr>
        <sz val="12"/>
        <color rgb="FFFF0000"/>
        <rFont val="Calibri"/>
        <family val="2"/>
        <scheme val="minor"/>
      </rPr>
      <t xml:space="preserve">Atch 1 Sect </t>
    </r>
    <r>
      <rPr>
        <sz val="12"/>
        <rFont val="Calibri"/>
        <family val="2"/>
        <scheme val="minor"/>
      </rPr>
      <t>1.5</t>
    </r>
  </si>
  <si>
    <r>
      <rPr>
        <sz val="12"/>
        <color rgb="FFFF0000"/>
        <rFont val="Calibri"/>
        <family val="2"/>
        <scheme val="minor"/>
      </rPr>
      <t>Table</t>
    </r>
    <r>
      <rPr>
        <sz val="12"/>
        <rFont val="Calibri"/>
        <family val="2"/>
        <scheme val="minor"/>
      </rPr>
      <t xml:space="preserve"> R1 </t>
    </r>
    <r>
      <rPr>
        <sz val="12"/>
        <color rgb="FFFF0000"/>
        <rFont val="Calibri"/>
        <family val="2"/>
        <scheme val="minor"/>
      </rPr>
      <t>Part</t>
    </r>
    <r>
      <rPr>
        <sz val="12"/>
        <rFont val="Calibri"/>
        <family val="2"/>
        <scheme val="minor"/>
      </rPr>
      <t xml:space="preserve"> 1.2
</t>
    </r>
    <r>
      <rPr>
        <sz val="12"/>
        <color rgb="FFFF0000"/>
        <rFont val="Calibri"/>
        <family val="2"/>
        <scheme val="minor"/>
      </rPr>
      <t>Table</t>
    </r>
    <r>
      <rPr>
        <sz val="12"/>
        <rFont val="Calibri"/>
        <family val="2"/>
        <scheme val="minor"/>
      </rPr>
      <t xml:space="preserve"> R1 </t>
    </r>
    <r>
      <rPr>
        <sz val="12"/>
        <color rgb="FFFF0000"/>
        <rFont val="Calibri"/>
        <family val="2"/>
        <scheme val="minor"/>
      </rPr>
      <t>Part</t>
    </r>
    <r>
      <rPr>
        <sz val="12"/>
        <rFont val="Calibri"/>
        <family val="2"/>
        <scheme val="minor"/>
      </rPr>
      <t xml:space="preserve"> 1.6</t>
    </r>
  </si>
  <si>
    <r>
      <rPr>
        <strike/>
        <sz val="12"/>
        <color rgb="FFFF0000"/>
        <rFont val="Calibri"/>
        <family val="2"/>
        <scheme val="minor"/>
      </rPr>
      <t>R4.</t>
    </r>
    <r>
      <rPr>
        <sz val="12"/>
        <color rgb="FFFF0000"/>
        <rFont val="Calibri"/>
        <family val="2"/>
        <scheme val="minor"/>
      </rPr>
      <t>Atch 1 Sect</t>
    </r>
    <r>
      <rPr>
        <sz val="12"/>
        <rFont val="Calibri"/>
        <family val="2"/>
        <scheme val="minor"/>
      </rPr>
      <t xml:space="preserve"> 1.1</t>
    </r>
  </si>
  <si>
    <r>
      <rPr>
        <sz val="12"/>
        <color rgb="FFFF0000"/>
        <rFont val="Calibri"/>
        <family val="2"/>
        <scheme val="minor"/>
      </rPr>
      <t>Table</t>
    </r>
    <r>
      <rPr>
        <sz val="12"/>
        <rFont val="Calibri"/>
        <family val="2"/>
        <scheme val="minor"/>
      </rPr>
      <t xml:space="preserve"> R1
</t>
    </r>
    <r>
      <rPr>
        <sz val="12"/>
        <color rgb="FFFF0000"/>
        <rFont val="Calibri"/>
        <family val="2"/>
        <scheme val="minor"/>
      </rPr>
      <t>Table</t>
    </r>
    <r>
      <rPr>
        <sz val="12"/>
        <rFont val="Calibri"/>
        <family val="2"/>
        <scheme val="minor"/>
      </rPr>
      <t xml:space="preserve"> R2</t>
    </r>
  </si>
  <si>
    <r>
      <rPr>
        <strike/>
        <sz val="12"/>
        <color rgb="FFFF0000"/>
        <rFont val="Calibri"/>
        <family val="2"/>
        <scheme val="minor"/>
      </rPr>
      <t>R4.</t>
    </r>
    <r>
      <rPr>
        <sz val="12"/>
        <color rgb="FFFF0000"/>
        <rFont val="Calibri"/>
        <family val="2"/>
        <scheme val="minor"/>
      </rPr>
      <t xml:space="preserve">Atch 1 Sect </t>
    </r>
    <r>
      <rPr>
        <sz val="12"/>
        <rFont val="Calibri"/>
        <family val="2"/>
        <scheme val="minor"/>
      </rPr>
      <t xml:space="preserve">1.3
</t>
    </r>
    <r>
      <rPr>
        <strike/>
        <sz val="12"/>
        <color rgb="FFFF0000"/>
        <rFont val="Calibri"/>
        <family val="2"/>
        <scheme val="minor"/>
      </rPr>
      <t>R4.</t>
    </r>
    <r>
      <rPr>
        <sz val="12"/>
        <color rgb="FFFF0000"/>
        <rFont val="Calibri"/>
        <family val="2"/>
        <scheme val="minor"/>
      </rPr>
      <t>Atch 1 Sect</t>
    </r>
    <r>
      <rPr>
        <sz val="12"/>
        <rFont val="Calibri"/>
        <family val="2"/>
        <scheme val="minor"/>
      </rPr>
      <t xml:space="preserve"> 2.1</t>
    </r>
  </si>
  <si>
    <r>
      <rPr>
        <sz val="12"/>
        <color rgb="FFFF0000"/>
        <rFont val="Calibri"/>
        <family val="2"/>
        <scheme val="minor"/>
      </rPr>
      <t>Table</t>
    </r>
    <r>
      <rPr>
        <sz val="12"/>
        <rFont val="Calibri"/>
        <family val="2"/>
        <scheme val="minor"/>
      </rPr>
      <t xml:space="preserve"> R1 </t>
    </r>
    <r>
      <rPr>
        <sz val="12"/>
        <color rgb="FFFF0000"/>
        <rFont val="Calibri"/>
        <family val="2"/>
        <scheme val="minor"/>
      </rPr>
      <t>Part</t>
    </r>
    <r>
      <rPr>
        <sz val="12"/>
        <rFont val="Calibri"/>
        <family val="2"/>
        <scheme val="minor"/>
      </rPr>
      <t xml:space="preserve"> 1.1</t>
    </r>
  </si>
  <si>
    <r>
      <rPr>
        <strike/>
        <sz val="12"/>
        <color rgb="FFFF0000"/>
        <rFont val="Calibri"/>
        <family val="2"/>
        <scheme val="minor"/>
      </rPr>
      <t>R4.</t>
    </r>
    <r>
      <rPr>
        <sz val="12"/>
        <color rgb="FFFF0000"/>
        <rFont val="Calibri"/>
        <family val="2"/>
        <scheme val="minor"/>
      </rPr>
      <t xml:space="preserve">Atch 1 Sect </t>
    </r>
    <r>
      <rPr>
        <sz val="12"/>
        <rFont val="Calibri"/>
        <family val="2"/>
        <scheme val="minor"/>
      </rPr>
      <t>1.2</t>
    </r>
  </si>
  <si>
    <r>
      <rPr>
        <strike/>
        <sz val="12"/>
        <color rgb="FFFF0000"/>
        <rFont val="Calibri"/>
        <family val="2"/>
        <scheme val="minor"/>
      </rPr>
      <t>R4.</t>
    </r>
    <r>
      <rPr>
        <sz val="12"/>
        <color rgb="FFFF0000"/>
        <rFont val="Calibri"/>
        <family val="2"/>
        <scheme val="minor"/>
      </rPr>
      <t xml:space="preserve">Atch 1 Sect </t>
    </r>
    <r>
      <rPr>
        <sz val="12"/>
        <rFont val="Calibri"/>
        <family val="2"/>
        <scheme val="minor"/>
      </rPr>
      <t xml:space="preserve">1.4
</t>
    </r>
    <r>
      <rPr>
        <strike/>
        <sz val="12"/>
        <color rgb="FFFF0000"/>
        <rFont val="Calibri"/>
        <family val="2"/>
        <scheme val="minor"/>
      </rPr>
      <t>R4.</t>
    </r>
    <r>
      <rPr>
        <sz val="12"/>
        <color rgb="FFFF0000"/>
        <rFont val="Calibri"/>
        <family val="2"/>
        <scheme val="minor"/>
      </rPr>
      <t>Atch 1 Sect</t>
    </r>
    <r>
      <rPr>
        <sz val="12"/>
        <rFont val="Calibri"/>
        <family val="2"/>
        <scheme val="minor"/>
      </rPr>
      <t xml:space="preserve"> 2.2
</t>
    </r>
    <r>
      <rPr>
        <strike/>
        <sz val="12"/>
        <color rgb="FFFF0000"/>
        <rFont val="Calibri"/>
        <family val="2"/>
        <scheme val="minor"/>
      </rPr>
      <t>R4.</t>
    </r>
    <r>
      <rPr>
        <sz val="12"/>
        <color rgb="FFFF0000"/>
        <rFont val="Calibri"/>
        <family val="2"/>
        <scheme val="minor"/>
      </rPr>
      <t xml:space="preserve">Atch 1 Sect </t>
    </r>
    <r>
      <rPr>
        <sz val="12"/>
        <rFont val="Calibri"/>
        <family val="2"/>
        <scheme val="minor"/>
      </rPr>
      <t>3.2</t>
    </r>
  </si>
  <si>
    <r>
      <rPr>
        <strike/>
        <sz val="12"/>
        <color rgb="FFFF0000"/>
        <rFont val="Calibri"/>
        <family val="2"/>
        <scheme val="minor"/>
      </rPr>
      <t>R4.</t>
    </r>
    <r>
      <rPr>
        <sz val="12"/>
        <color rgb="FFFF0000"/>
        <rFont val="Calibri"/>
        <family val="2"/>
        <scheme val="minor"/>
      </rPr>
      <t xml:space="preserve">Atch 1 Sect </t>
    </r>
    <r>
      <rPr>
        <sz val="12"/>
        <rFont val="Calibri"/>
        <family val="2"/>
        <scheme val="minor"/>
      </rPr>
      <t xml:space="preserve">1.4
</t>
    </r>
    <r>
      <rPr>
        <strike/>
        <sz val="12"/>
        <color rgb="FFFF0000"/>
        <rFont val="Calibri"/>
        <family val="2"/>
        <scheme val="minor"/>
      </rPr>
      <t>R4.</t>
    </r>
    <r>
      <rPr>
        <sz val="12"/>
        <color rgb="FFFF0000"/>
        <rFont val="Calibri"/>
        <family val="2"/>
        <scheme val="minor"/>
      </rPr>
      <t>Atch 1 Sect</t>
    </r>
    <r>
      <rPr>
        <sz val="12"/>
        <rFont val="Calibri"/>
        <family val="2"/>
        <scheme val="minor"/>
      </rPr>
      <t xml:space="preserve"> 2.2
</t>
    </r>
    <r>
      <rPr>
        <strike/>
        <sz val="12"/>
        <color rgb="FFFF0000"/>
        <rFont val="Calibri"/>
        <family val="2"/>
        <scheme val="minor"/>
      </rPr>
      <t>R4.</t>
    </r>
    <r>
      <rPr>
        <sz val="12"/>
        <color rgb="FFFF0000"/>
        <rFont val="Calibri"/>
        <family val="2"/>
        <scheme val="minor"/>
      </rPr>
      <t>Atch 1 Sect</t>
    </r>
    <r>
      <rPr>
        <sz val="12"/>
        <rFont val="Calibri"/>
        <family val="2"/>
        <scheme val="minor"/>
      </rPr>
      <t xml:space="preserve"> 3.2</t>
    </r>
  </si>
  <si>
    <r>
      <rPr>
        <strike/>
        <sz val="12"/>
        <color rgb="FFFF0000"/>
        <rFont val="Calibri"/>
        <family val="2"/>
        <scheme val="minor"/>
      </rPr>
      <t>R4.</t>
    </r>
    <r>
      <rPr>
        <sz val="12"/>
        <color rgb="FFFF0000"/>
        <rFont val="Calibri"/>
        <family val="2"/>
        <scheme val="minor"/>
      </rPr>
      <t xml:space="preserve">Atch 1 Sect </t>
    </r>
    <r>
      <rPr>
        <sz val="12"/>
        <rFont val="Calibri"/>
        <family val="2"/>
        <scheme val="minor"/>
      </rPr>
      <t xml:space="preserve">1.4
</t>
    </r>
    <r>
      <rPr>
        <strike/>
        <sz val="12"/>
        <color rgb="FFFF0000"/>
        <rFont val="Calibri"/>
        <family val="2"/>
        <scheme val="minor"/>
      </rPr>
      <t>R4.</t>
    </r>
    <r>
      <rPr>
        <sz val="12"/>
        <color rgb="FFFF0000"/>
        <rFont val="Calibri"/>
        <family val="2"/>
        <scheme val="minor"/>
      </rPr>
      <t xml:space="preserve">Atch 1 Sect </t>
    </r>
    <r>
      <rPr>
        <sz val="12"/>
        <rFont val="Calibri"/>
        <family val="2"/>
        <scheme val="minor"/>
      </rPr>
      <t>2.2</t>
    </r>
  </si>
  <si>
    <r>
      <rPr>
        <sz val="12"/>
        <color rgb="FFFF0000"/>
        <rFont val="Calibri"/>
        <family val="2"/>
        <scheme val="minor"/>
      </rPr>
      <t>Table</t>
    </r>
    <r>
      <rPr>
        <sz val="12"/>
        <rFont val="Calibri"/>
        <family val="2"/>
        <scheme val="minor"/>
      </rPr>
      <t xml:space="preserve"> R3 </t>
    </r>
    <r>
      <rPr>
        <sz val="12"/>
        <color rgb="FFFF0000"/>
        <rFont val="Calibri"/>
        <family val="2"/>
        <scheme val="minor"/>
      </rPr>
      <t>Part</t>
    </r>
    <r>
      <rPr>
        <sz val="12"/>
        <rFont val="Calibri"/>
        <family val="2"/>
        <scheme val="minor"/>
      </rPr>
      <t xml:space="preserve"> 3.1
</t>
    </r>
    <r>
      <rPr>
        <sz val="12"/>
        <color rgb="FFFF0000"/>
        <rFont val="Calibri"/>
        <family val="2"/>
        <scheme val="minor"/>
      </rPr>
      <t>Table</t>
    </r>
    <r>
      <rPr>
        <sz val="12"/>
        <rFont val="Calibri"/>
        <family val="2"/>
        <scheme val="minor"/>
      </rPr>
      <t xml:space="preserve"> R3 </t>
    </r>
    <r>
      <rPr>
        <sz val="12"/>
        <color rgb="FFFF0000"/>
        <rFont val="Calibri"/>
        <family val="2"/>
        <scheme val="minor"/>
      </rPr>
      <t>Part</t>
    </r>
    <r>
      <rPr>
        <sz val="12"/>
        <rFont val="Calibri"/>
        <family val="2"/>
        <scheme val="minor"/>
      </rPr>
      <t xml:space="preserve"> 3.2</t>
    </r>
  </si>
  <si>
    <r>
      <rPr>
        <sz val="12"/>
        <color rgb="FFFF0000"/>
        <rFont val="Calibri"/>
        <family val="2"/>
        <scheme val="minor"/>
      </rPr>
      <t>Table</t>
    </r>
    <r>
      <rPr>
        <sz val="12"/>
        <rFont val="Calibri"/>
        <family val="2"/>
        <scheme val="minor"/>
      </rPr>
      <t xml:space="preserve"> R3 </t>
    </r>
    <r>
      <rPr>
        <sz val="12"/>
        <color rgb="FFFF0000"/>
        <rFont val="Calibri"/>
        <family val="2"/>
        <scheme val="minor"/>
      </rPr>
      <t>Part</t>
    </r>
    <r>
      <rPr>
        <sz val="12"/>
        <rFont val="Calibri"/>
        <family val="2"/>
        <scheme val="minor"/>
      </rPr>
      <t xml:space="preserve"> 3.3</t>
    </r>
  </si>
  <si>
    <r>
      <rPr>
        <sz val="12"/>
        <color rgb="FFFF0000"/>
        <rFont val="Calibri"/>
        <family val="2"/>
        <scheme val="minor"/>
      </rPr>
      <t>Table</t>
    </r>
    <r>
      <rPr>
        <sz val="12"/>
        <rFont val="Calibri"/>
        <family val="2"/>
        <scheme val="minor"/>
      </rPr>
      <t xml:space="preserve"> R3 </t>
    </r>
    <r>
      <rPr>
        <sz val="12"/>
        <color rgb="FFFF0000"/>
        <rFont val="Calibri"/>
        <family val="2"/>
        <scheme val="minor"/>
      </rPr>
      <t>Part</t>
    </r>
    <r>
      <rPr>
        <sz val="12"/>
        <rFont val="Calibri"/>
        <family val="2"/>
        <scheme val="minor"/>
      </rPr>
      <t xml:space="preserve"> 3.1
</t>
    </r>
    <r>
      <rPr>
        <sz val="12"/>
        <color rgb="FFFF0000"/>
        <rFont val="Calibri"/>
        <family val="2"/>
        <scheme val="minor"/>
      </rPr>
      <t>Table</t>
    </r>
    <r>
      <rPr>
        <sz val="12"/>
        <rFont val="Calibri"/>
        <family val="2"/>
        <scheme val="minor"/>
      </rPr>
      <t xml:space="preserve"> R3 </t>
    </r>
    <r>
      <rPr>
        <sz val="12"/>
        <color rgb="FFFF0000"/>
        <rFont val="Calibri"/>
        <family val="2"/>
        <scheme val="minor"/>
      </rPr>
      <t>Part</t>
    </r>
    <r>
      <rPr>
        <sz val="12"/>
        <rFont val="Calibri"/>
        <family val="2"/>
        <scheme val="minor"/>
      </rPr>
      <t xml:space="preserve"> 3.2
</t>
    </r>
    <r>
      <rPr>
        <sz val="12"/>
        <color rgb="FFFF0000"/>
        <rFont val="Calibri"/>
        <family val="2"/>
        <scheme val="minor"/>
      </rPr>
      <t>Table</t>
    </r>
    <r>
      <rPr>
        <sz val="12"/>
        <rFont val="Calibri"/>
        <family val="2"/>
        <scheme val="minor"/>
      </rPr>
      <t xml:space="preserve"> R3 </t>
    </r>
    <r>
      <rPr>
        <sz val="12"/>
        <color rgb="FFFF0000"/>
        <rFont val="Calibri"/>
        <family val="2"/>
        <scheme val="minor"/>
      </rPr>
      <t>Part</t>
    </r>
    <r>
      <rPr>
        <sz val="12"/>
        <rFont val="Calibri"/>
        <family val="2"/>
        <scheme val="minor"/>
      </rPr>
      <t xml:space="preserve"> 3.3</t>
    </r>
  </si>
  <si>
    <r>
      <rPr>
        <sz val="12"/>
        <color rgb="FFFF0000"/>
        <rFont val="Calibri"/>
        <family val="2"/>
        <scheme val="minor"/>
      </rPr>
      <t>Table</t>
    </r>
    <r>
      <rPr>
        <sz val="12"/>
        <rFont val="Calibri"/>
        <family val="2"/>
        <scheme val="minor"/>
      </rPr>
      <t xml:space="preserve"> R3 </t>
    </r>
    <r>
      <rPr>
        <sz val="12"/>
        <color rgb="FFFF0000"/>
        <rFont val="Calibri"/>
        <family val="2"/>
        <scheme val="minor"/>
      </rPr>
      <t>Part</t>
    </r>
    <r>
      <rPr>
        <sz val="12"/>
        <rFont val="Calibri"/>
        <family val="2"/>
        <scheme val="minor"/>
      </rPr>
      <t xml:space="preserve"> 3.1</t>
    </r>
  </si>
  <si>
    <r>
      <t>Copyright © 202</t>
    </r>
    <r>
      <rPr>
        <strike/>
        <sz val="11"/>
        <color rgb="FFFF0000"/>
        <rFont val="Calibri"/>
        <family val="2"/>
        <scheme val="minor"/>
      </rPr>
      <t>4</t>
    </r>
    <r>
      <rPr>
        <sz val="11"/>
        <color rgb="FFFF0000"/>
        <rFont val="Calibri"/>
        <family val="2"/>
        <scheme val="minor"/>
      </rPr>
      <t>5</t>
    </r>
    <r>
      <rPr>
        <sz val="11"/>
        <color indexed="8"/>
        <rFont val="Calibri"/>
        <family val="2"/>
        <scheme val="minor"/>
      </rPr>
      <t xml:space="preserve"> North American Transmission Forum, Inc.</t>
    </r>
  </si>
  <si>
    <t>Questionnaire Area of Focus:</t>
  </si>
  <si>
    <t>Supplier Systems</t>
  </si>
  <si>
    <r>
      <t xml:space="preserve">Cybersecurity Framework Version </t>
    </r>
    <r>
      <rPr>
        <b/>
        <strike/>
        <sz val="12"/>
        <color rgb="FFFF0000"/>
        <rFont val="Calibri"/>
        <family val="2"/>
        <scheme val="minor"/>
      </rPr>
      <t>1.1</t>
    </r>
    <r>
      <rPr>
        <b/>
        <sz val="12"/>
        <color rgb="FFFF0000"/>
        <rFont val="Calibri"/>
        <family val="2"/>
        <scheme val="minor"/>
      </rPr>
      <t>2.0</t>
    </r>
  </si>
  <si>
    <r>
      <rPr>
        <strike/>
        <sz val="12"/>
        <color rgb="FFFF0000"/>
        <rFont val="Calibri"/>
        <family val="2"/>
        <scheme val="minor"/>
      </rPr>
      <t>ID.SC-4</t>
    </r>
    <r>
      <rPr>
        <sz val="12"/>
        <color rgb="FFFF0000"/>
        <rFont val="Calibri"/>
        <family val="2"/>
        <scheme val="minor"/>
      </rPr>
      <t xml:space="preserve"> GV.SC-07
ID.RA-10</t>
    </r>
  </si>
  <si>
    <r>
      <rPr>
        <strike/>
        <sz val="12"/>
        <color rgb="FFFF0000"/>
        <rFont val="Calibri"/>
        <family val="2"/>
        <scheme val="minor"/>
      </rPr>
      <t>ID.SC-3</t>
    </r>
    <r>
      <rPr>
        <sz val="12"/>
        <color rgb="FFFF0000"/>
        <rFont val="Calibri"/>
        <family val="2"/>
        <scheme val="minor"/>
      </rPr>
      <t xml:space="preserve"> GV.SC-05</t>
    </r>
  </si>
  <si>
    <r>
      <rPr>
        <strike/>
        <sz val="12"/>
        <color rgb="FFFF0000"/>
        <rFont val="Calibri"/>
        <family val="2"/>
        <scheme val="minor"/>
      </rPr>
      <t xml:space="preserve">ID.SC-1 </t>
    </r>
    <r>
      <rPr>
        <sz val="12"/>
        <color rgb="FFFF0000"/>
        <rFont val="Calibri"/>
        <family val="2"/>
        <scheme val="minor"/>
      </rPr>
      <t>GV.SC-01</t>
    </r>
  </si>
  <si>
    <r>
      <rPr>
        <strike/>
        <sz val="12"/>
        <color rgb="FFFF0000"/>
        <rFont val="Calibri"/>
        <family val="2"/>
        <scheme val="minor"/>
      </rPr>
      <t>PR.AC-2</t>
    </r>
    <r>
      <rPr>
        <sz val="12"/>
        <color rgb="FFFF0000"/>
        <rFont val="Calibri"/>
        <family val="2"/>
        <scheme val="minor"/>
      </rPr>
      <t xml:space="preserve"> PR.AA-01
PR.AA-06
PR.AA-05
PR.IR-01
PR.AA-02
PR.AA-03
PR.DS-01</t>
    </r>
  </si>
  <si>
    <r>
      <rPr>
        <strike/>
        <sz val="12"/>
        <color rgb="FFFF0000"/>
        <rFont val="Calibri"/>
        <family val="2"/>
        <scheme val="minor"/>
      </rPr>
      <t>PR.AC-1</t>
    </r>
    <r>
      <rPr>
        <sz val="12"/>
        <color rgb="FFFF0000"/>
        <rFont val="Calibri"/>
        <family val="2"/>
        <scheme val="minor"/>
      </rPr>
      <t xml:space="preserve"> PR.AA-05</t>
    </r>
  </si>
  <si>
    <t>Do you establish and maintain a process that ensures the security of system-to-system remote access including protection of data at rest and data in transit?</t>
  </si>
  <si>
    <r>
      <rPr>
        <strike/>
        <sz val="11"/>
        <color rgb="FFFF0000"/>
        <rFont val="Calibri"/>
        <family val="2"/>
        <scheme val="minor"/>
      </rPr>
      <t xml:space="preserve">Revision </t>
    </r>
    <r>
      <rPr>
        <sz val="11"/>
        <rFont val="Calibri"/>
        <family val="2"/>
        <scheme val="minor"/>
      </rPr>
      <t>Notes</t>
    </r>
  </si>
  <si>
    <r>
      <t>Describe how you perform security assessments of third-party companies with which you share data (i.e., hosting providers, cloud services, PaaS, IaaS, SaaS,</t>
    </r>
    <r>
      <rPr>
        <sz val="11"/>
        <color rgb="FFFF0000"/>
        <rFont val="Verdana"/>
        <family val="2"/>
      </rPr>
      <t xml:space="preserve"> AI services,</t>
    </r>
    <r>
      <rPr>
        <sz val="11"/>
        <rFont val="Verdana"/>
        <family val="2"/>
      </rPr>
      <t xml:space="preserve"> etc.). Provide a summary of your practices and/or controls that assure the third party will be subject to the appropriate standards regarding security, service recoverability, and confidentiality.</t>
    </r>
  </si>
  <si>
    <r>
      <t xml:space="preserve">Do you have controls in place to prevent unauthorized access </t>
    </r>
    <r>
      <rPr>
        <strike/>
        <sz val="11"/>
        <color rgb="FFFF0000"/>
        <rFont val="Verdana"/>
        <family val="2"/>
      </rPr>
      <t>to</t>
    </r>
    <r>
      <rPr>
        <sz val="11"/>
        <color rgb="FFFF0000"/>
        <rFont val="Verdana"/>
        <family val="2"/>
      </rPr>
      <t>from</t>
    </r>
    <r>
      <rPr>
        <sz val="11"/>
        <rFont val="Verdana"/>
        <family val="2"/>
      </rPr>
      <t xml:space="preserve"> any other system through supplier's connection to </t>
    </r>
    <r>
      <rPr>
        <strike/>
        <sz val="11"/>
        <color rgb="FFFF0000"/>
        <rFont val="Verdana"/>
        <family val="2"/>
      </rPr>
      <t>other</t>
    </r>
    <r>
      <rPr>
        <sz val="11"/>
        <color rgb="FFFF0000"/>
        <rFont val="Verdana"/>
        <family val="2"/>
      </rPr>
      <t>entity</t>
    </r>
    <r>
      <rPr>
        <sz val="11"/>
        <rFont val="Verdana"/>
        <family val="2"/>
      </rPr>
      <t xml:space="preserve"> systems</t>
    </r>
    <r>
      <rPr>
        <strike/>
        <sz val="11"/>
        <color rgb="FFFF0000"/>
        <rFont val="Verdana"/>
        <family val="2"/>
      </rPr>
      <t xml:space="preserve"> (i.e., no path or bridge)</t>
    </r>
    <r>
      <rPr>
        <sz val="11"/>
        <rFont val="Verdana"/>
        <family val="2"/>
      </rPr>
      <t>?</t>
    </r>
  </si>
  <si>
    <r>
      <t xml:space="preserve">Does your information protection program prohibit access to </t>
    </r>
    <r>
      <rPr>
        <strike/>
        <sz val="11"/>
        <color rgb="FFFF0000"/>
        <rFont val="Verdana"/>
        <family val="2"/>
      </rPr>
      <t>purchaser's</t>
    </r>
    <r>
      <rPr>
        <sz val="11"/>
        <color rgb="FFFF0000"/>
        <rFont val="Verdana"/>
        <family val="2"/>
      </rPr>
      <t>entity's</t>
    </r>
    <r>
      <rPr>
        <sz val="11"/>
        <rFont val="Verdana"/>
        <family val="2"/>
      </rPr>
      <t xml:space="preserve"> data without </t>
    </r>
    <r>
      <rPr>
        <sz val="11"/>
        <color rgb="FFFF0000"/>
        <rFont val="Verdana"/>
        <family val="2"/>
      </rPr>
      <t>entity</t>
    </r>
    <r>
      <rPr>
        <sz val="11"/>
        <rFont val="Verdana"/>
        <family val="2"/>
      </rPr>
      <t xml:space="preserve"> authorization?</t>
    </r>
  </si>
  <si>
    <r>
      <t xml:space="preserve">Do you have a documented program to identify, classify, protect, manage, and maintain sensitive information </t>
    </r>
    <r>
      <rPr>
        <sz val="11"/>
        <color rgb="FFFF0000"/>
        <rFont val="Verdana"/>
        <family val="2"/>
      </rPr>
      <t>(including data that may be processed by artificial intelligence models)</t>
    </r>
    <r>
      <rPr>
        <sz val="11"/>
        <rFont val="Verdana"/>
        <family val="2"/>
      </rPr>
      <t>?</t>
    </r>
  </si>
  <si>
    <r>
      <t xml:space="preserve">Does your information protection program address </t>
    </r>
    <r>
      <rPr>
        <strike/>
        <sz val="11"/>
        <color rgb="FFFF0000"/>
        <rFont val="Verdana"/>
        <family val="2"/>
      </rPr>
      <t xml:space="preserve">all </t>
    </r>
    <r>
      <rPr>
        <sz val="11"/>
        <color rgb="FFFF0000"/>
        <rFont val="Verdana"/>
        <family val="2"/>
      </rPr>
      <t>locations (on-site &amp; off-site) and</t>
    </r>
    <r>
      <rPr>
        <sz val="11"/>
        <rFont val="Verdana"/>
        <family val="2"/>
      </rPr>
      <t xml:space="preserve"> technologies in use (e.g., </t>
    </r>
    <r>
      <rPr>
        <strike/>
        <sz val="11"/>
        <color rgb="FFFF0000"/>
        <rFont val="Verdana"/>
        <family val="2"/>
      </rPr>
      <t>on-premise, co-located, off-site,</t>
    </r>
    <r>
      <rPr>
        <sz val="11"/>
        <rFont val="Verdana"/>
        <family val="2"/>
      </rPr>
      <t xml:space="preserve"> cloud, </t>
    </r>
    <r>
      <rPr>
        <sz val="11"/>
        <color rgb="FFFF0000"/>
        <rFont val="Verdana"/>
        <family val="2"/>
      </rPr>
      <t>virtualization, artificial intelligence</t>
    </r>
    <r>
      <rPr>
        <strike/>
        <sz val="11"/>
        <color rgb="FFFF0000"/>
        <rFont val="Verdana"/>
        <family val="2"/>
      </rPr>
      <t>, etc.</t>
    </r>
    <r>
      <rPr>
        <sz val="11"/>
        <rFont val="Verdana"/>
        <family val="2"/>
      </rPr>
      <t>)?</t>
    </r>
  </si>
  <si>
    <r>
      <t>Does your organization have a data privacy policy that applies to your computing systems</t>
    </r>
    <r>
      <rPr>
        <sz val="11"/>
        <color rgb="FFFF0000"/>
        <rFont val="Verdana"/>
        <family val="2"/>
      </rPr>
      <t xml:space="preserve"> (including artificial intelligence models)</t>
    </r>
    <r>
      <rPr>
        <sz val="11"/>
        <rFont val="Verdana"/>
        <family val="2"/>
      </rPr>
      <t>?</t>
    </r>
  </si>
  <si>
    <r>
      <t xml:space="preserve">Is </t>
    </r>
    <r>
      <rPr>
        <sz val="11"/>
        <color rgb="FFFF0000"/>
        <rFont val="Verdana"/>
        <family val="2"/>
      </rPr>
      <t>utility</t>
    </r>
    <r>
      <rPr>
        <sz val="11"/>
        <rFont val="Verdana"/>
        <family val="2"/>
      </rPr>
      <t xml:space="preserve"> data co-mingled in your databases</t>
    </r>
    <r>
      <rPr>
        <sz val="11"/>
        <color rgb="FFFF0000"/>
        <rFont val="Verdana"/>
        <family val="2"/>
      </rPr>
      <t xml:space="preserve"> or artificial intelligence models</t>
    </r>
    <r>
      <rPr>
        <sz val="11"/>
        <rFont val="Verdana"/>
        <family val="2"/>
      </rPr>
      <t>?</t>
    </r>
  </si>
  <si>
    <r>
      <rPr>
        <strike/>
        <sz val="12"/>
        <color rgb="FFFF0000"/>
        <rFont val="Calibri"/>
        <family val="2"/>
        <scheme val="minor"/>
      </rPr>
      <t>PR.DS-3</t>
    </r>
    <r>
      <rPr>
        <sz val="12"/>
        <color rgb="FFFF0000"/>
        <rFont val="Calibri"/>
        <family val="2"/>
        <scheme val="minor"/>
      </rPr>
      <t xml:space="preserve"> ID.AM-08</t>
    </r>
  </si>
  <si>
    <r>
      <t xml:space="preserve">GV.SC-05
GV.SC-07
</t>
    </r>
    <r>
      <rPr>
        <strike/>
        <sz val="12"/>
        <color rgb="FFFF0000"/>
        <rFont val="Calibri"/>
        <family val="2"/>
        <scheme val="minor"/>
      </rPr>
      <t>PR.DS-6</t>
    </r>
    <r>
      <rPr>
        <sz val="12"/>
        <color rgb="FFFF0000"/>
        <rFont val="Calibri"/>
        <family val="2"/>
        <scheme val="minor"/>
      </rPr>
      <t xml:space="preserve"> PR.DS-01
</t>
    </r>
    <r>
      <rPr>
        <strike/>
        <sz val="12"/>
        <color rgb="FFFF0000"/>
        <rFont val="Calibri"/>
        <family val="2"/>
        <scheme val="minor"/>
      </rPr>
      <t>PR.DS-8</t>
    </r>
    <r>
      <rPr>
        <sz val="12"/>
        <color rgb="FFFF0000"/>
        <rFont val="Calibri"/>
        <family val="2"/>
        <scheme val="minor"/>
      </rPr>
      <t xml:space="preserve"> ID.RA-09</t>
    </r>
  </si>
  <si>
    <r>
      <t xml:space="preserve">DE.CM-03
DE.CM-09
</t>
    </r>
    <r>
      <rPr>
        <strike/>
        <sz val="12"/>
        <color rgb="FFFF0000"/>
        <rFont val="Calibri"/>
        <family val="2"/>
        <scheme val="minor"/>
      </rPr>
      <t>PR.DS-5</t>
    </r>
    <r>
      <rPr>
        <sz val="12"/>
        <color rgb="FFFF0000"/>
        <rFont val="Calibri"/>
        <family val="2"/>
        <scheme val="minor"/>
      </rPr>
      <t xml:space="preserve"> PR.DS-10
RS.CO-02
RS.CO-03</t>
    </r>
  </si>
  <si>
    <r>
      <rPr>
        <strike/>
        <sz val="12"/>
        <color rgb="FFFF0000"/>
        <rFont val="Calibri"/>
        <family val="2"/>
        <scheme val="minor"/>
      </rPr>
      <t xml:space="preserve">PR.IP-11 </t>
    </r>
    <r>
      <rPr>
        <sz val="12"/>
        <color rgb="FFFF0000"/>
        <rFont val="Calibri"/>
        <family val="2"/>
        <scheme val="minor"/>
      </rPr>
      <t>GV.RR-04</t>
    </r>
  </si>
  <si>
    <r>
      <rPr>
        <strike/>
        <sz val="12"/>
        <color rgb="FFFF0000"/>
        <rFont val="Calibri"/>
        <family val="2"/>
        <scheme val="minor"/>
      </rPr>
      <t>PR.AC-1</t>
    </r>
    <r>
      <rPr>
        <sz val="12"/>
        <color rgb="FFFF0000"/>
        <rFont val="Calibri"/>
        <family val="2"/>
        <scheme val="minor"/>
      </rPr>
      <t xml:space="preserve"> PR.AA-05
PR.AA-02</t>
    </r>
  </si>
  <si>
    <r>
      <rPr>
        <strike/>
        <sz val="12"/>
        <color rgb="FFFF0000"/>
        <rFont val="Calibri"/>
        <family val="2"/>
        <scheme val="minor"/>
      </rPr>
      <t>PR.AC-1</t>
    </r>
    <r>
      <rPr>
        <sz val="12"/>
        <color rgb="FFFF0000"/>
        <rFont val="Calibri"/>
        <family val="2"/>
        <scheme val="minor"/>
      </rPr>
      <t xml:space="preserve"> PR.AA-05
PR.PS-01</t>
    </r>
  </si>
  <si>
    <r>
      <t xml:space="preserve">DE.CM-01
DE.CM-09
PR.IR-01
</t>
    </r>
    <r>
      <rPr>
        <strike/>
        <sz val="12"/>
        <color rgb="FFFF0000"/>
        <rFont val="Calibri"/>
        <family val="2"/>
        <scheme val="minor"/>
      </rPr>
      <t>PR.IP-2</t>
    </r>
    <r>
      <rPr>
        <sz val="12"/>
        <color rgb="FFFF0000"/>
        <rFont val="Calibri"/>
        <family val="2"/>
        <scheme val="minor"/>
      </rPr>
      <t xml:space="preserve"> ID.AM-08
ID.RA-07</t>
    </r>
  </si>
  <si>
    <r>
      <rPr>
        <sz val="12"/>
        <color rgb="FFFF0000"/>
        <rFont val="Calibri"/>
        <family val="2"/>
        <scheme val="minor"/>
      </rPr>
      <t xml:space="preserve">GV.SC-05
GV.SC-07
</t>
    </r>
    <r>
      <rPr>
        <strike/>
        <sz val="12"/>
        <color rgb="FFFF0000"/>
        <rFont val="Calibri"/>
        <family val="2"/>
        <scheme val="minor"/>
      </rPr>
      <t>PR.DS-6</t>
    </r>
    <r>
      <rPr>
        <sz val="12"/>
        <color rgb="FFFF0000"/>
        <rFont val="Calibri"/>
        <family val="2"/>
        <scheme val="minor"/>
      </rPr>
      <t xml:space="preserve"> PR.DS-01
ID.RA-09</t>
    </r>
  </si>
  <si>
    <r>
      <rPr>
        <sz val="12"/>
        <color rgb="FFFF0000"/>
        <rFont val="Calibri"/>
        <family val="2"/>
        <scheme val="minor"/>
      </rPr>
      <t xml:space="preserve">ID.RA-1
ID.RA-01
</t>
    </r>
    <r>
      <rPr>
        <strike/>
        <sz val="12"/>
        <color rgb="FFFF0000"/>
        <rFont val="Calibri"/>
        <family val="2"/>
        <scheme val="minor"/>
      </rPr>
      <t>PR.DS-6</t>
    </r>
    <r>
      <rPr>
        <sz val="12"/>
        <color rgb="FFFF0000"/>
        <rFont val="Calibri"/>
        <family val="2"/>
        <scheme val="minor"/>
      </rPr>
      <t xml:space="preserve"> PR.DS-01
</t>
    </r>
    <r>
      <rPr>
        <strike/>
        <sz val="12"/>
        <color rgb="FFFF0000"/>
        <rFont val="Calibri"/>
        <family val="2"/>
        <scheme val="minor"/>
      </rPr>
      <t>PR.DS-8</t>
    </r>
    <r>
      <rPr>
        <sz val="12"/>
        <color rgb="FFFF0000"/>
        <rFont val="Calibri"/>
        <family val="2"/>
        <scheme val="minor"/>
      </rPr>
      <t xml:space="preserve"> ID.RA-09
ID.RA-01
ID.RA-08
ID.RA-06</t>
    </r>
  </si>
  <si>
    <r>
      <rPr>
        <strike/>
        <sz val="12"/>
        <color rgb="FFFF0000"/>
        <rFont val="Calibri"/>
        <family val="2"/>
        <scheme val="minor"/>
      </rPr>
      <t>DE.CM-8</t>
    </r>
    <r>
      <rPr>
        <sz val="12"/>
        <color rgb="FFFF0000"/>
        <rFont val="Calibri"/>
        <family val="2"/>
        <scheme val="minor"/>
      </rPr>
      <t xml:space="preserve"> ID.RA-01</t>
    </r>
  </si>
  <si>
    <t>PR.AT-01</t>
  </si>
  <si>
    <r>
      <rPr>
        <strike/>
        <sz val="12"/>
        <color rgb="FFFF0000"/>
        <rFont val="Calibri"/>
        <family val="2"/>
        <scheme val="minor"/>
      </rPr>
      <t xml:space="preserve">PR.AC-1 </t>
    </r>
    <r>
      <rPr>
        <sz val="12"/>
        <color rgb="FFFF0000"/>
        <rFont val="Calibri"/>
        <family val="2"/>
        <scheme val="minor"/>
      </rPr>
      <t>PR.AA-01
PR.AA-02
PR.AA-03
PR.AA-05
PR.IR-01
PR.PS-01</t>
    </r>
  </si>
  <si>
    <r>
      <rPr>
        <strike/>
        <sz val="12"/>
        <color rgb="FFFF0000"/>
        <rFont val="Calibri"/>
        <family val="2"/>
        <scheme val="minor"/>
      </rPr>
      <t>PR.AC-7</t>
    </r>
    <r>
      <rPr>
        <sz val="12"/>
        <color rgb="FFFF0000"/>
        <rFont val="Calibri"/>
        <family val="2"/>
        <scheme val="minor"/>
      </rPr>
      <t xml:space="preserve"> PR.AA-03</t>
    </r>
  </si>
  <si>
    <r>
      <rPr>
        <strike/>
        <sz val="12"/>
        <color rgb="FFFF0000"/>
        <rFont val="Calibri"/>
        <family val="2"/>
        <scheme val="minor"/>
      </rPr>
      <t>PR.AC-3</t>
    </r>
    <r>
      <rPr>
        <sz val="12"/>
        <color rgb="FFFF0000"/>
        <rFont val="Calibri"/>
        <family val="2"/>
        <scheme val="minor"/>
      </rPr>
      <t xml:space="preserve"> PR.AA-05</t>
    </r>
  </si>
  <si>
    <r>
      <t>PR.AA-02</t>
    </r>
    <r>
      <rPr>
        <strike/>
        <sz val="12"/>
        <color rgb="FFFF0000"/>
        <rFont val="Calibri"/>
        <family val="2"/>
        <scheme val="minor"/>
      </rPr>
      <t xml:space="preserve">
PR.AC-3</t>
    </r>
    <r>
      <rPr>
        <sz val="12"/>
        <color rgb="FFFF0000"/>
        <rFont val="Calibri"/>
        <family val="2"/>
        <scheme val="minor"/>
      </rPr>
      <t xml:space="preserve"> PR.AA-05</t>
    </r>
  </si>
  <si>
    <r>
      <rPr>
        <sz val="12"/>
        <color rgb="FFFF0000"/>
        <rFont val="Calibri"/>
        <family val="2"/>
        <scheme val="minor"/>
      </rPr>
      <t xml:space="preserve">PR.PS-01
PR.PS-01
</t>
    </r>
    <r>
      <rPr>
        <strike/>
        <sz val="12"/>
        <color rgb="FFFF0000"/>
        <rFont val="Calibri"/>
        <family val="2"/>
        <scheme val="minor"/>
      </rPr>
      <t>PR.PT-4</t>
    </r>
    <r>
      <rPr>
        <sz val="12"/>
        <color rgb="FFFF0000"/>
        <rFont val="Calibri"/>
        <family val="2"/>
        <scheme val="minor"/>
      </rPr>
      <t xml:space="preserve"> PR.IR-01
ID.AM-03</t>
    </r>
  </si>
  <si>
    <r>
      <rPr>
        <sz val="12"/>
        <color rgb="FFFF0000"/>
        <rFont val="Calibri"/>
        <family val="2"/>
        <scheme val="minor"/>
      </rPr>
      <t xml:space="preserve">PR.AA-05
</t>
    </r>
    <r>
      <rPr>
        <strike/>
        <sz val="12"/>
        <color rgb="FFFF0000"/>
        <rFont val="Calibri"/>
        <family val="2"/>
        <scheme val="minor"/>
      </rPr>
      <t>PR.AC-3</t>
    </r>
    <r>
      <rPr>
        <sz val="12"/>
        <color rgb="FFFF0000"/>
        <rFont val="Calibri"/>
        <family val="2"/>
        <scheme val="minor"/>
      </rPr>
      <t xml:space="preserve"> PR.IR-01</t>
    </r>
  </si>
  <si>
    <r>
      <rPr>
        <sz val="12"/>
        <color rgb="FFFF0000"/>
        <rFont val="Calibri"/>
        <family val="2"/>
        <scheme val="minor"/>
      </rPr>
      <t xml:space="preserve">ID.AM-08
</t>
    </r>
    <r>
      <rPr>
        <strike/>
        <sz val="12"/>
        <color rgb="FFFF0000"/>
        <rFont val="Calibri"/>
        <family val="2"/>
        <scheme val="minor"/>
      </rPr>
      <t>PR.PT-4</t>
    </r>
    <r>
      <rPr>
        <sz val="12"/>
        <color rgb="FFFF0000"/>
        <rFont val="Calibri"/>
        <family val="2"/>
        <scheme val="minor"/>
      </rPr>
      <t xml:space="preserve"> PR.IP-01</t>
    </r>
  </si>
  <si>
    <r>
      <rPr>
        <strike/>
        <sz val="12"/>
        <color rgb="FFFF0000"/>
        <rFont val="Calibri"/>
        <family val="2"/>
        <scheme val="minor"/>
      </rPr>
      <t>PR.AC-6</t>
    </r>
    <r>
      <rPr>
        <sz val="12"/>
        <color rgb="FFFF0000"/>
        <rFont val="Calibri"/>
        <family val="2"/>
        <scheme val="minor"/>
      </rPr>
      <t xml:space="preserve"> PR.AA-02</t>
    </r>
  </si>
  <si>
    <r>
      <rPr>
        <strike/>
        <sz val="12"/>
        <color rgb="FFFF0000"/>
        <rFont val="Calibri"/>
        <family val="2"/>
        <scheme val="minor"/>
      </rPr>
      <t xml:space="preserve">PR.AC-4 </t>
    </r>
    <r>
      <rPr>
        <sz val="12"/>
        <color rgb="FFFF0000"/>
        <rFont val="Calibri"/>
        <family val="2"/>
        <scheme val="minor"/>
      </rPr>
      <t>PR.AA-05</t>
    </r>
  </si>
  <si>
    <r>
      <rPr>
        <strike/>
        <sz val="12"/>
        <color rgb="FFFF0000"/>
        <rFont val="Calibri"/>
        <family val="2"/>
        <scheme val="minor"/>
      </rPr>
      <t>PR.AC-1</t>
    </r>
    <r>
      <rPr>
        <sz val="12"/>
        <rFont val="Calibri"/>
        <family val="2"/>
        <scheme val="minor"/>
      </rPr>
      <t xml:space="preserve">
</t>
    </r>
    <r>
      <rPr>
        <strike/>
        <sz val="12"/>
        <color rgb="FFFF0000"/>
        <rFont val="Calibri"/>
        <family val="2"/>
        <scheme val="minor"/>
      </rPr>
      <t>PR.AC-4</t>
    </r>
    <r>
      <rPr>
        <sz val="12"/>
        <color rgb="FFFF0000"/>
        <rFont val="Calibri"/>
        <family val="2"/>
        <scheme val="minor"/>
      </rPr>
      <t xml:space="preserve"> PR.AA-05</t>
    </r>
  </si>
  <si>
    <r>
      <rPr>
        <strike/>
        <sz val="12"/>
        <color rgb="FFFF0000"/>
        <rFont val="Calibri"/>
        <family val="2"/>
        <scheme val="minor"/>
      </rPr>
      <t>PR.AC-4</t>
    </r>
    <r>
      <rPr>
        <sz val="12"/>
        <color rgb="FFFF0000"/>
        <rFont val="Calibri"/>
        <family val="2"/>
        <scheme val="minor"/>
      </rPr>
      <t xml:space="preserve"> PR.AA-05</t>
    </r>
  </si>
  <si>
    <r>
      <rPr>
        <strike/>
        <sz val="12"/>
        <color rgb="FFFF0000"/>
        <rFont val="Calibri"/>
        <family val="2"/>
        <scheme val="minor"/>
      </rPr>
      <t xml:space="preserve">PR.AC-2 </t>
    </r>
    <r>
      <rPr>
        <sz val="12"/>
        <color rgb="FFFF0000"/>
        <rFont val="Calibri"/>
        <family val="2"/>
        <scheme val="minor"/>
      </rPr>
      <t>PR.AA-06</t>
    </r>
  </si>
  <si>
    <r>
      <rPr>
        <strike/>
        <sz val="12"/>
        <color rgb="FFFF0000"/>
        <rFont val="Calibri"/>
        <family val="2"/>
        <scheme val="minor"/>
      </rPr>
      <t>PR.AC-3</t>
    </r>
    <r>
      <rPr>
        <sz val="12"/>
        <color rgb="FFFF0000"/>
        <rFont val="Calibri"/>
        <family val="2"/>
        <scheme val="minor"/>
      </rPr>
      <t xml:space="preserve"> PR.AA-03</t>
    </r>
  </si>
  <si>
    <r>
      <rPr>
        <strike/>
        <sz val="12"/>
        <color rgb="FFFF0000"/>
        <rFont val="Calibri"/>
        <family val="2"/>
        <scheme val="minor"/>
      </rPr>
      <t>PR.IP-9</t>
    </r>
    <r>
      <rPr>
        <sz val="12"/>
        <color rgb="FFFF0000"/>
        <rFont val="Calibri"/>
        <family val="2"/>
        <scheme val="minor"/>
      </rPr>
      <t xml:space="preserve"> ID.IM-04</t>
    </r>
  </si>
  <si>
    <r>
      <rPr>
        <strike/>
        <sz val="12"/>
        <color rgb="FFFF0000"/>
        <rFont val="Calibri"/>
        <family val="2"/>
        <scheme val="minor"/>
      </rPr>
      <t>ID.GV-3</t>
    </r>
    <r>
      <rPr>
        <sz val="12"/>
        <color rgb="FFFF0000"/>
        <rFont val="Calibri"/>
        <family val="2"/>
        <scheme val="minor"/>
      </rPr>
      <t xml:space="preserve"> GV.OC-03
GV.PO-01</t>
    </r>
  </si>
  <si>
    <r>
      <rPr>
        <strike/>
        <sz val="12"/>
        <color rgb="FFFF0000"/>
        <rFont val="Calibri"/>
        <family val="2"/>
        <scheme val="minor"/>
      </rPr>
      <t>PR.DS-3</t>
    </r>
    <r>
      <rPr>
        <sz val="12"/>
        <color rgb="FFFF0000"/>
        <rFont val="Calibri"/>
        <family val="2"/>
        <scheme val="minor"/>
      </rPr>
      <t xml:space="preserve"> ID.AM-08
PR.PS-03
</t>
    </r>
    <r>
      <rPr>
        <strike/>
        <sz val="12"/>
        <color rgb="FFFF0000"/>
        <rFont val="Calibri"/>
        <family val="2"/>
        <scheme val="minor"/>
      </rPr>
      <t>PR.IP-6</t>
    </r>
    <r>
      <rPr>
        <sz val="12"/>
        <color rgb="FFFF0000"/>
        <rFont val="Calibri"/>
        <family val="2"/>
        <scheme val="minor"/>
      </rPr>
      <t xml:space="preserve"> ID.AM-08</t>
    </r>
  </si>
  <si>
    <r>
      <rPr>
        <sz val="12"/>
        <color rgb="FFFF0000"/>
        <rFont val="Calibri"/>
        <family val="2"/>
        <scheme val="minor"/>
      </rPr>
      <t xml:space="preserve">PR.PS-03
</t>
    </r>
    <r>
      <rPr>
        <strike/>
        <sz val="12"/>
        <color rgb="FFFF0000"/>
        <rFont val="Calibri"/>
        <family val="2"/>
        <scheme val="minor"/>
      </rPr>
      <t>PR.IP-6</t>
    </r>
    <r>
      <rPr>
        <sz val="12"/>
        <color rgb="FFFF0000"/>
        <rFont val="Calibri"/>
        <family val="2"/>
        <scheme val="minor"/>
      </rPr>
      <t xml:space="preserve"> ID.AM-08</t>
    </r>
  </si>
  <si>
    <t>ID.RA-10
GV.SC-07</t>
  </si>
  <si>
    <r>
      <rPr>
        <strike/>
        <sz val="12"/>
        <color rgb="FFFF0000"/>
        <rFont val="Calibri"/>
        <family val="2"/>
        <scheme val="minor"/>
      </rPr>
      <t xml:space="preserve">PR.DS-6 </t>
    </r>
    <r>
      <rPr>
        <sz val="12"/>
        <color rgb="FFFF0000"/>
        <rFont val="Calibri"/>
        <family val="2"/>
        <scheme val="minor"/>
      </rPr>
      <t xml:space="preserve">PR.DS-01
</t>
    </r>
    <r>
      <rPr>
        <strike/>
        <sz val="12"/>
        <color rgb="FFFF0000"/>
        <rFont val="Calibri"/>
        <family val="2"/>
        <scheme val="minor"/>
      </rPr>
      <t>PR.DS-7</t>
    </r>
    <r>
      <rPr>
        <sz val="12"/>
        <color rgb="FFFF0000"/>
        <rFont val="Calibri"/>
        <family val="2"/>
        <scheme val="minor"/>
      </rPr>
      <t xml:space="preserve"> PR.IR-01
</t>
    </r>
    <r>
      <rPr>
        <strike/>
        <sz val="12"/>
        <color rgb="FFFF0000"/>
        <rFont val="Calibri"/>
        <family val="2"/>
        <scheme val="minor"/>
      </rPr>
      <t>PR.DS-8</t>
    </r>
    <r>
      <rPr>
        <sz val="12"/>
        <color rgb="FFFF0000"/>
        <rFont val="Calibri"/>
        <family val="2"/>
        <scheme val="minor"/>
      </rPr>
      <t xml:space="preserve"> ID.RA-09
</t>
    </r>
    <r>
      <rPr>
        <strike/>
        <sz val="12"/>
        <color rgb="FFFF0000"/>
        <rFont val="Calibri"/>
        <family val="2"/>
        <scheme val="minor"/>
      </rPr>
      <t>PR.IP-2</t>
    </r>
    <r>
      <rPr>
        <sz val="12"/>
        <color rgb="FFFF0000"/>
        <rFont val="Calibri"/>
        <family val="2"/>
        <scheme val="minor"/>
      </rPr>
      <t xml:space="preserve"> PR.PS-06
</t>
    </r>
    <r>
      <rPr>
        <strike/>
        <sz val="12"/>
        <color rgb="FFFF0000"/>
        <rFont val="Calibri"/>
        <family val="2"/>
        <scheme val="minor"/>
      </rPr>
      <t>PR.IP-3</t>
    </r>
    <r>
      <rPr>
        <sz val="12"/>
        <color rgb="FFFF0000"/>
        <rFont val="Calibri"/>
        <family val="2"/>
        <scheme val="minor"/>
      </rPr>
      <t xml:space="preserve"> ID.RA-07</t>
    </r>
  </si>
  <si>
    <r>
      <rPr>
        <strike/>
        <sz val="12"/>
        <color rgb="FFFF0000"/>
        <rFont val="Calibri"/>
        <family val="2"/>
        <scheme val="minor"/>
      </rPr>
      <t>PR.DS-6</t>
    </r>
    <r>
      <rPr>
        <sz val="12"/>
        <color rgb="FFFF0000"/>
        <rFont val="Calibri"/>
        <family val="2"/>
        <scheme val="minor"/>
      </rPr>
      <t xml:space="preserve"> PR.DS-01</t>
    </r>
  </si>
  <si>
    <r>
      <t>Primary (52)
Supporting (44</t>
    </r>
    <r>
      <rPr>
        <strike/>
        <sz val="11"/>
        <color rgb="FFFF0000"/>
        <rFont val="Verdana"/>
        <family val="2"/>
      </rPr>
      <t>, 52</t>
    </r>
    <r>
      <rPr>
        <sz val="11"/>
        <rFont val="Verdana"/>
        <family val="2"/>
      </rPr>
      <t>)</t>
    </r>
  </si>
  <si>
    <r>
      <rPr>
        <strike/>
        <sz val="12"/>
        <color rgb="FFFF0000"/>
        <rFont val="Calibri"/>
        <family val="2"/>
        <scheme val="minor"/>
      </rPr>
      <t>PR.DS-1</t>
    </r>
    <r>
      <rPr>
        <sz val="12"/>
        <color rgb="FFFF0000"/>
        <rFont val="Calibri"/>
        <family val="2"/>
        <scheme val="minor"/>
      </rPr>
      <t xml:space="preserve">
DE.AE-02
DE.AE-03
DE.CM-01
</t>
    </r>
    <r>
      <rPr>
        <strike/>
        <sz val="12"/>
        <color rgb="FFFF0000"/>
        <rFont val="Calibri"/>
        <family val="2"/>
        <scheme val="minor"/>
      </rPr>
      <t>PR.DS-6</t>
    </r>
    <r>
      <rPr>
        <sz val="12"/>
        <color rgb="FFFF0000"/>
        <rFont val="Calibri"/>
        <family val="2"/>
        <scheme val="minor"/>
      </rPr>
      <t xml:space="preserve"> DE.CM-09
</t>
    </r>
    <r>
      <rPr>
        <strike/>
        <sz val="12"/>
        <color rgb="FFFF0000"/>
        <rFont val="Calibri"/>
        <family val="2"/>
        <scheme val="minor"/>
      </rPr>
      <t>PR.DS-8</t>
    </r>
  </si>
  <si>
    <r>
      <rPr>
        <strike/>
        <sz val="12"/>
        <color rgb="FFFF0000"/>
        <rFont val="Calibri"/>
        <family val="2"/>
        <scheme val="minor"/>
      </rPr>
      <t>PR.IP-12</t>
    </r>
    <r>
      <rPr>
        <sz val="12"/>
        <color rgb="FFFF0000"/>
        <rFont val="Calibri"/>
        <family val="2"/>
        <scheme val="minor"/>
      </rPr>
      <t xml:space="preserve"> PR.PS-02
</t>
    </r>
    <r>
      <rPr>
        <strike/>
        <sz val="12"/>
        <color rgb="FFFF0000"/>
        <rFont val="Calibri"/>
        <family val="2"/>
        <scheme val="minor"/>
      </rPr>
      <t>RS.MI-3</t>
    </r>
    <r>
      <rPr>
        <sz val="12"/>
        <color rgb="FFFF0000"/>
        <rFont val="Calibri"/>
        <family val="2"/>
        <scheme val="minor"/>
      </rPr>
      <t xml:space="preserve"> ID.RA-06</t>
    </r>
  </si>
  <si>
    <r>
      <rPr>
        <strike/>
        <sz val="12"/>
        <color rgb="FFFF0000"/>
        <rFont val="Calibri"/>
        <family val="2"/>
        <scheme val="minor"/>
      </rPr>
      <t>PR.IP-3</t>
    </r>
    <r>
      <rPr>
        <sz val="12"/>
        <color rgb="FFFF0000"/>
        <rFont val="Calibri"/>
        <family val="2"/>
        <scheme val="minor"/>
      </rPr>
      <t xml:space="preserve"> ID.RA-07
PR.PS-01</t>
    </r>
  </si>
  <si>
    <r>
      <rPr>
        <strike/>
        <sz val="12"/>
        <color rgb="FFFF0000"/>
        <rFont val="Calibri"/>
        <family val="2"/>
        <scheme val="minor"/>
      </rPr>
      <t xml:space="preserve">PR.IP-3 </t>
    </r>
    <r>
      <rPr>
        <sz val="12"/>
        <color rgb="FFFF0000"/>
        <rFont val="Calibri"/>
        <family val="2"/>
        <scheme val="minor"/>
      </rPr>
      <t>PR.PS-01</t>
    </r>
  </si>
  <si>
    <r>
      <t xml:space="preserve">PR.PS-02
</t>
    </r>
    <r>
      <rPr>
        <strike/>
        <sz val="12"/>
        <color rgb="FFFF0000"/>
        <rFont val="Calibri"/>
        <family val="2"/>
        <scheme val="minor"/>
      </rPr>
      <t>RS.MI-3</t>
    </r>
    <r>
      <rPr>
        <sz val="12"/>
        <color rgb="FFFF0000"/>
        <rFont val="Calibri"/>
        <family val="2"/>
        <scheme val="minor"/>
      </rPr>
      <t xml:space="preserve"> ID.RA-06</t>
    </r>
  </si>
  <si>
    <r>
      <rPr>
        <strike/>
        <sz val="12"/>
        <color rgb="FFFF0000"/>
        <rFont val="Calibri"/>
        <family val="2"/>
        <scheme val="minor"/>
      </rPr>
      <t>PR.IP-1</t>
    </r>
    <r>
      <rPr>
        <sz val="12"/>
        <color rgb="FFFF0000"/>
        <rFont val="Calibri"/>
        <family val="2"/>
        <scheme val="minor"/>
      </rPr>
      <t xml:space="preserve"> PR.PS-01</t>
    </r>
  </si>
  <si>
    <r>
      <rPr>
        <strike/>
        <sz val="12"/>
        <color rgb="FFFF0000"/>
        <rFont val="Calibri"/>
        <family val="2"/>
        <scheme val="minor"/>
      </rPr>
      <t>PR.IP-6</t>
    </r>
    <r>
      <rPr>
        <sz val="12"/>
        <color rgb="FFFF0000"/>
        <rFont val="Calibri"/>
        <family val="2"/>
        <scheme val="minor"/>
      </rPr>
      <t xml:space="preserve"> ID.AM-08</t>
    </r>
  </si>
  <si>
    <r>
      <rPr>
        <strike/>
        <sz val="12"/>
        <color rgb="FFFF0000"/>
        <rFont val="Calibri"/>
        <family val="2"/>
        <scheme val="minor"/>
      </rPr>
      <t>PR.IP-2</t>
    </r>
    <r>
      <rPr>
        <sz val="12"/>
        <color rgb="FFFF0000"/>
        <rFont val="Calibri"/>
        <family val="2"/>
        <scheme val="minor"/>
      </rPr>
      <t xml:space="preserve"> PR.PS-06</t>
    </r>
  </si>
  <si>
    <r>
      <rPr>
        <strike/>
        <sz val="12"/>
        <color rgb="FFFF0000"/>
        <rFont val="Calibri"/>
        <family val="2"/>
        <scheme val="minor"/>
      </rPr>
      <t>PR.IP-2</t>
    </r>
    <r>
      <rPr>
        <sz val="12"/>
        <color rgb="FFFF0000"/>
        <rFont val="Calibri"/>
        <family val="2"/>
        <scheme val="minor"/>
      </rPr>
      <t xml:space="preserve"> ID.AM-08</t>
    </r>
  </si>
  <si>
    <r>
      <rPr>
        <strike/>
        <sz val="12"/>
        <color rgb="FFFF0000"/>
        <rFont val="Calibri"/>
        <family val="2"/>
        <scheme val="minor"/>
      </rPr>
      <t>PR.IP-4</t>
    </r>
    <r>
      <rPr>
        <sz val="12"/>
        <color rgb="FFFF0000"/>
        <rFont val="Calibri"/>
        <family val="2"/>
        <scheme val="minor"/>
      </rPr>
      <t xml:space="preserve"> PR.DS-11</t>
    </r>
  </si>
  <si>
    <r>
      <rPr>
        <strike/>
        <sz val="12"/>
        <color rgb="FFFF0000"/>
        <rFont val="Calibri"/>
        <family val="2"/>
        <scheme val="minor"/>
      </rPr>
      <t>PR.IP-5</t>
    </r>
    <r>
      <rPr>
        <sz val="12"/>
        <color rgb="FFFF0000"/>
        <rFont val="Calibri"/>
        <family val="2"/>
        <scheme val="minor"/>
      </rPr>
      <t xml:space="preserve"> PR.IR-02</t>
    </r>
  </si>
  <si>
    <r>
      <rPr>
        <strike/>
        <sz val="12"/>
        <color rgb="FFFF0000"/>
        <rFont val="Calibri"/>
        <family val="2"/>
        <scheme val="minor"/>
      </rPr>
      <t>PR.IP-10</t>
    </r>
    <r>
      <rPr>
        <sz val="12"/>
        <color rgb="FFFF0000"/>
        <rFont val="Calibri"/>
        <family val="2"/>
        <scheme val="minor"/>
      </rPr>
      <t xml:space="preserve"> ID.IM-02</t>
    </r>
  </si>
  <si>
    <r>
      <rPr>
        <strike/>
        <sz val="12"/>
        <color rgb="FFFF0000"/>
        <rFont val="Calibri"/>
        <family val="2"/>
        <scheme val="minor"/>
      </rPr>
      <t>PR.DS-1</t>
    </r>
    <r>
      <rPr>
        <sz val="12"/>
        <color rgb="FFFF0000"/>
        <rFont val="Calibri"/>
        <family val="2"/>
        <scheme val="minor"/>
      </rPr>
      <t xml:space="preserve"> PR.DS-01
</t>
    </r>
    <r>
      <rPr>
        <strike/>
        <sz val="12"/>
        <color rgb="FFFF0000"/>
        <rFont val="Calibri"/>
        <family val="2"/>
        <scheme val="minor"/>
      </rPr>
      <t>PR.DS-2</t>
    </r>
    <r>
      <rPr>
        <sz val="12"/>
        <color rgb="FFFF0000"/>
        <rFont val="Calibri"/>
        <family val="2"/>
        <scheme val="minor"/>
      </rPr>
      <t xml:space="preserve"> PR.DS-02</t>
    </r>
  </si>
  <si>
    <r>
      <rPr>
        <strike/>
        <sz val="12"/>
        <color rgb="FFFF0000"/>
        <rFont val="Calibri"/>
        <family val="2"/>
        <scheme val="minor"/>
      </rPr>
      <t>PR.DS-1</t>
    </r>
    <r>
      <rPr>
        <sz val="12"/>
        <color rgb="FFFF0000"/>
        <rFont val="Calibri"/>
        <family val="2"/>
        <scheme val="minor"/>
      </rPr>
      <t xml:space="preserve"> PR.DS-01</t>
    </r>
  </si>
  <si>
    <r>
      <rPr>
        <strike/>
        <sz val="12"/>
        <color rgb="FFFF0000"/>
        <rFont val="Calibri"/>
        <family val="2"/>
        <scheme val="minor"/>
      </rPr>
      <t>PR.DS-2</t>
    </r>
    <r>
      <rPr>
        <sz val="12"/>
        <color rgb="FFFF0000"/>
        <rFont val="Calibri"/>
        <family val="2"/>
        <scheme val="minor"/>
      </rPr>
      <t xml:space="preserve"> PR.DS-02</t>
    </r>
  </si>
  <si>
    <r>
      <rPr>
        <strike/>
        <sz val="12"/>
        <color rgb="FFFF0000"/>
        <rFont val="Calibri"/>
        <family val="2"/>
        <scheme val="minor"/>
      </rPr>
      <t>PR.AC-3</t>
    </r>
    <r>
      <rPr>
        <sz val="12"/>
        <color rgb="FFFF0000"/>
        <rFont val="Calibri"/>
        <family val="2"/>
        <scheme val="minor"/>
      </rPr>
      <t xml:space="preserve"> PR.AA-03
</t>
    </r>
    <r>
      <rPr>
        <strike/>
        <sz val="12"/>
        <color rgb="FFFF0000"/>
        <rFont val="Calibri"/>
        <family val="2"/>
        <scheme val="minor"/>
      </rPr>
      <t>PR.DS-1</t>
    </r>
    <r>
      <rPr>
        <sz val="12"/>
        <color rgb="FFFF0000"/>
        <rFont val="Calibri"/>
        <family val="2"/>
        <scheme val="minor"/>
      </rPr>
      <t xml:space="preserve"> PR.DS-01
</t>
    </r>
    <r>
      <rPr>
        <strike/>
        <sz val="12"/>
        <color rgb="FFFF0000"/>
        <rFont val="Calibri"/>
        <family val="2"/>
        <scheme val="minor"/>
      </rPr>
      <t>PR.DS-2</t>
    </r>
    <r>
      <rPr>
        <sz val="12"/>
        <color rgb="FFFF0000"/>
        <rFont val="Calibri"/>
        <family val="2"/>
        <scheme val="minor"/>
      </rPr>
      <t xml:space="preserve"> PR.DS-02</t>
    </r>
  </si>
  <si>
    <r>
      <rPr>
        <strike/>
        <sz val="12"/>
        <color rgb="FFFF0000"/>
        <rFont val="Calibri"/>
        <family val="2"/>
        <scheme val="minor"/>
      </rPr>
      <t>PR.DS-7</t>
    </r>
    <r>
      <rPr>
        <sz val="12"/>
        <color rgb="FFFF0000"/>
        <rFont val="Calibri"/>
        <family val="2"/>
        <scheme val="minor"/>
      </rPr>
      <t xml:space="preserve"> PR.IR-01</t>
    </r>
  </si>
  <si>
    <r>
      <rPr>
        <strike/>
        <sz val="12"/>
        <color rgb="FFFF0000"/>
        <rFont val="Calibri"/>
        <family val="2"/>
        <scheme val="minor"/>
      </rPr>
      <t>DE.CM-1</t>
    </r>
    <r>
      <rPr>
        <sz val="12"/>
        <color rgb="FFFF0000"/>
        <rFont val="Calibri"/>
        <family val="2"/>
        <scheme val="minor"/>
      </rPr>
      <t xml:space="preserve"> DE.CM-01
DE.CM-03
</t>
    </r>
    <r>
      <rPr>
        <strike/>
        <sz val="12"/>
        <color rgb="FFFF0000"/>
        <rFont val="Calibri"/>
        <family val="2"/>
        <scheme val="minor"/>
      </rPr>
      <t>RS.RP-1</t>
    </r>
    <r>
      <rPr>
        <sz val="12"/>
        <color rgb="FFFF0000"/>
        <rFont val="Calibri"/>
        <family val="2"/>
        <scheme val="minor"/>
      </rPr>
      <t xml:space="preserve"> RS.MA-01
</t>
    </r>
    <r>
      <rPr>
        <strike/>
        <sz val="12"/>
        <color rgb="FFFF0000"/>
        <rFont val="Calibri"/>
        <family val="2"/>
        <scheme val="minor"/>
      </rPr>
      <t>RS.MI-2</t>
    </r>
    <r>
      <rPr>
        <sz val="12"/>
        <color rgb="FFFF0000"/>
        <rFont val="Calibri"/>
        <family val="2"/>
        <scheme val="minor"/>
      </rPr>
      <t xml:space="preserve"> RS.MI-02
</t>
    </r>
    <r>
      <rPr>
        <strike/>
        <sz val="12"/>
        <color rgb="FFFF0000"/>
        <rFont val="Calibri"/>
        <family val="2"/>
        <scheme val="minor"/>
      </rPr>
      <t>PR.DS-5</t>
    </r>
    <r>
      <rPr>
        <sz val="12"/>
        <color rgb="FFFF0000"/>
        <rFont val="Calibri"/>
        <family val="2"/>
        <scheme val="minor"/>
      </rPr>
      <t xml:space="preserve"> PR.DS-01
PR.DS-02
PR.DS-10</t>
    </r>
  </si>
  <si>
    <r>
      <rPr>
        <strike/>
        <sz val="12"/>
        <color rgb="FFFF0000"/>
        <rFont val="Calibri"/>
        <family val="2"/>
        <scheme val="minor"/>
      </rPr>
      <t>PR.IP-4</t>
    </r>
    <r>
      <rPr>
        <sz val="12"/>
        <color rgb="FFFF0000"/>
        <rFont val="Calibri"/>
        <family val="2"/>
        <scheme val="minor"/>
      </rPr>
      <t xml:space="preserve"> PR.DS-11
</t>
    </r>
    <r>
      <rPr>
        <strike/>
        <sz val="12"/>
        <color rgb="FFFF0000"/>
        <rFont val="Calibri"/>
        <family val="2"/>
        <scheme val="minor"/>
      </rPr>
      <t>PR.DS-1</t>
    </r>
    <r>
      <rPr>
        <sz val="12"/>
        <color rgb="FFFF0000"/>
        <rFont val="Calibri"/>
        <family val="2"/>
        <scheme val="minor"/>
      </rPr>
      <t xml:space="preserve"> PR.DS-01</t>
    </r>
  </si>
  <si>
    <r>
      <rPr>
        <strike/>
        <sz val="12"/>
        <color rgb="FFFF0000"/>
        <rFont val="Calibri"/>
        <family val="2"/>
        <scheme val="minor"/>
      </rPr>
      <t>PR.DS-6</t>
    </r>
    <r>
      <rPr>
        <sz val="12"/>
        <color rgb="FFFF0000"/>
        <rFont val="Calibri"/>
        <family val="2"/>
        <scheme val="minor"/>
      </rPr>
      <t xml:space="preserve"> DE.CM-09
</t>
    </r>
    <r>
      <rPr>
        <strike/>
        <sz val="12"/>
        <color rgb="FFFF0000"/>
        <rFont val="Calibri"/>
        <family val="2"/>
        <scheme val="minor"/>
      </rPr>
      <t>PR.DS-8</t>
    </r>
    <r>
      <rPr>
        <sz val="12"/>
        <color rgb="FFFF0000"/>
        <rFont val="Calibri"/>
        <family val="2"/>
        <scheme val="minor"/>
      </rPr>
      <t xml:space="preserve">
ID.RA-01
ID.RA-08
RS.CO-02
RS.CO-03
ID.RA-06</t>
    </r>
  </si>
  <si>
    <r>
      <rPr>
        <strike/>
        <sz val="12"/>
        <color rgb="FFFF0000"/>
        <rFont val="Calibri"/>
        <family val="2"/>
        <scheme val="minor"/>
      </rPr>
      <t xml:space="preserve">PR.DS-6 </t>
    </r>
    <r>
      <rPr>
        <sz val="12"/>
        <color rgb="FFFF0000"/>
        <rFont val="Calibri"/>
        <family val="2"/>
        <scheme val="minor"/>
      </rPr>
      <t>PR.DS-01</t>
    </r>
  </si>
  <si>
    <r>
      <rPr>
        <strike/>
        <sz val="12"/>
        <color rgb="FFFF0000"/>
        <rFont val="Calibri"/>
        <family val="2"/>
        <scheme val="minor"/>
      </rPr>
      <t>ID.RA-1</t>
    </r>
    <r>
      <rPr>
        <sz val="12"/>
        <color rgb="FFFF0000"/>
        <rFont val="Calibri"/>
        <family val="2"/>
        <scheme val="minor"/>
      </rPr>
      <t xml:space="preserve">
</t>
    </r>
    <r>
      <rPr>
        <strike/>
        <sz val="12"/>
        <color rgb="FFFF0000"/>
        <rFont val="Calibri"/>
        <family val="2"/>
        <scheme val="minor"/>
      </rPr>
      <t xml:space="preserve">DE.CM-8 </t>
    </r>
    <r>
      <rPr>
        <sz val="12"/>
        <color rgb="FFFF0000"/>
        <rFont val="Calibri"/>
        <family val="2"/>
        <scheme val="minor"/>
      </rPr>
      <t xml:space="preserve">ID.RA-01
</t>
    </r>
    <r>
      <rPr>
        <strike/>
        <sz val="12"/>
        <color rgb="FFFF0000"/>
        <rFont val="Calibri"/>
        <family val="2"/>
        <scheme val="minor"/>
      </rPr>
      <t>PR.DS-6</t>
    </r>
    <r>
      <rPr>
        <sz val="12"/>
        <color rgb="FFFF0000"/>
        <rFont val="Calibri"/>
        <family val="2"/>
        <scheme val="minor"/>
      </rPr>
      <t xml:space="preserve"> PR.DS-01
</t>
    </r>
    <r>
      <rPr>
        <strike/>
        <sz val="12"/>
        <color rgb="FFFF0000"/>
        <rFont val="Calibri"/>
        <family val="2"/>
        <scheme val="minor"/>
      </rPr>
      <t>PR.DS-8</t>
    </r>
    <r>
      <rPr>
        <sz val="12"/>
        <color rgb="FFFF0000"/>
        <rFont val="Calibri"/>
        <family val="2"/>
        <scheme val="minor"/>
      </rPr>
      <t xml:space="preserve"> ID.RA-09
PR.IP-12
</t>
    </r>
    <r>
      <rPr>
        <strike/>
        <sz val="12"/>
        <color rgb="FFFF0000"/>
        <rFont val="Calibri"/>
        <family val="2"/>
        <scheme val="minor"/>
      </rPr>
      <t>RS.AN-5</t>
    </r>
    <r>
      <rPr>
        <sz val="12"/>
        <color rgb="FFFF0000"/>
        <rFont val="Calibri"/>
        <family val="2"/>
        <scheme val="minor"/>
      </rPr>
      <t xml:space="preserve"> ID.RA-08
</t>
    </r>
    <r>
      <rPr>
        <strike/>
        <sz val="12"/>
        <color rgb="FFFF0000"/>
        <rFont val="Calibri"/>
        <family val="2"/>
        <scheme val="minor"/>
      </rPr>
      <t>RS.MI-3</t>
    </r>
    <r>
      <rPr>
        <sz val="12"/>
        <color rgb="FFFF0000"/>
        <rFont val="Calibri"/>
        <family val="2"/>
        <scheme val="minor"/>
      </rPr>
      <t xml:space="preserve"> ID.RA-06</t>
    </r>
  </si>
  <si>
    <r>
      <rPr>
        <strike/>
        <sz val="12"/>
        <color rgb="FFFF0000"/>
        <rFont val="Calibri"/>
        <family val="2"/>
        <scheme val="minor"/>
      </rPr>
      <t>DE.CM-4</t>
    </r>
    <r>
      <rPr>
        <sz val="12"/>
        <color rgb="FFFF0000"/>
        <rFont val="Calibri"/>
        <family val="2"/>
        <scheme val="minor"/>
      </rPr>
      <t xml:space="preserve"> DE.CM-09</t>
    </r>
  </si>
  <si>
    <r>
      <rPr>
        <strike/>
        <sz val="12"/>
        <color rgb="FFFF0000"/>
        <rFont val="Calibri"/>
        <family val="2"/>
        <scheme val="minor"/>
      </rPr>
      <t>PR.PT-4</t>
    </r>
    <r>
      <rPr>
        <sz val="12"/>
        <color rgb="FFFF0000"/>
        <rFont val="Calibri"/>
        <family val="2"/>
        <scheme val="minor"/>
      </rPr>
      <t xml:space="preserve"> PR.IR-01</t>
    </r>
  </si>
  <si>
    <r>
      <rPr>
        <strike/>
        <sz val="12"/>
        <color rgb="FFFF0000"/>
        <rFont val="Calibri"/>
        <family val="2"/>
        <scheme val="minor"/>
      </rPr>
      <t>PR.PT-5</t>
    </r>
    <r>
      <rPr>
        <sz val="12"/>
        <color rgb="FFFF0000"/>
        <rFont val="Calibri"/>
        <family val="2"/>
        <scheme val="minor"/>
      </rPr>
      <t xml:space="preserve"> PR.IR-03</t>
    </r>
  </si>
  <si>
    <r>
      <rPr>
        <strike/>
        <sz val="12"/>
        <color rgb="FFFF0000"/>
        <rFont val="Calibri"/>
        <family val="2"/>
        <scheme val="minor"/>
      </rPr>
      <t>PR.PT-2</t>
    </r>
    <r>
      <rPr>
        <sz val="12"/>
        <color rgb="FFFF0000"/>
        <rFont val="Calibri"/>
        <family val="2"/>
        <scheme val="minor"/>
      </rPr>
      <t xml:space="preserve"> PR.DS-01
PR.PS-01</t>
    </r>
  </si>
  <si>
    <r>
      <rPr>
        <strike/>
        <sz val="12"/>
        <color rgb="FFFF0000"/>
        <rFont val="Calibri"/>
        <family val="2"/>
        <scheme val="minor"/>
      </rPr>
      <t>PR.PT-4</t>
    </r>
    <r>
      <rPr>
        <sz val="12"/>
        <color rgb="FFFF0000"/>
        <rFont val="Calibri"/>
        <family val="2"/>
        <scheme val="minor"/>
      </rPr>
      <t xml:space="preserve"> PR.IR-01
</t>
    </r>
    <r>
      <rPr>
        <strike/>
        <sz val="12"/>
        <color rgb="FFFF0000"/>
        <rFont val="Calibri"/>
        <family val="2"/>
        <scheme val="minor"/>
      </rPr>
      <t xml:space="preserve">PR.AC-7 </t>
    </r>
    <r>
      <rPr>
        <sz val="12"/>
        <color rgb="FFFF0000"/>
        <rFont val="Calibri"/>
        <family val="2"/>
        <scheme val="minor"/>
      </rPr>
      <t>PR.AA-03</t>
    </r>
  </si>
  <si>
    <r>
      <rPr>
        <strike/>
        <sz val="12"/>
        <color rgb="FFFF0000"/>
        <rFont val="Calibri"/>
        <family val="2"/>
        <scheme val="minor"/>
      </rPr>
      <t>DE.CM-8</t>
    </r>
    <r>
      <rPr>
        <sz val="12"/>
        <color rgb="FFFF0000"/>
        <rFont val="Calibri"/>
        <family val="2"/>
        <scheme val="minor"/>
      </rPr>
      <t xml:space="preserve"> ID.RA-01
DE.CM-09</t>
    </r>
  </si>
  <si>
    <r>
      <rPr>
        <strike/>
        <sz val="12"/>
        <color rgb="FFFF0000"/>
        <rFont val="Calibri"/>
        <family val="2"/>
        <scheme val="minor"/>
      </rPr>
      <t>DE.CM-2</t>
    </r>
    <r>
      <rPr>
        <sz val="12"/>
        <color rgb="FFFF0000"/>
        <rFont val="Calibri"/>
        <family val="2"/>
        <scheme val="minor"/>
      </rPr>
      <t xml:space="preserve"> DE.CM-02</t>
    </r>
  </si>
  <si>
    <r>
      <rPr>
        <strike/>
        <sz val="12"/>
        <color rgb="FFFF0000"/>
        <rFont val="Calibri"/>
        <family val="2"/>
        <scheme val="minor"/>
      </rPr>
      <t>DE.CM-5</t>
    </r>
    <r>
      <rPr>
        <sz val="12"/>
        <color rgb="FFFF0000"/>
        <rFont val="Calibri"/>
        <family val="2"/>
        <scheme val="minor"/>
      </rPr>
      <t xml:space="preserve"> DE.CM-09</t>
    </r>
  </si>
  <si>
    <r>
      <rPr>
        <strike/>
        <sz val="12"/>
        <color rgb="FFFF0000"/>
        <rFont val="Calibri"/>
        <family val="2"/>
        <scheme val="minor"/>
      </rPr>
      <t>DE.CM-1</t>
    </r>
    <r>
      <rPr>
        <sz val="12"/>
        <color rgb="FFFF0000"/>
        <rFont val="Calibri"/>
        <family val="2"/>
        <scheme val="minor"/>
      </rPr>
      <t xml:space="preserve"> DE.CM-01
DE.CM-09
</t>
    </r>
    <r>
      <rPr>
        <strike/>
        <sz val="12"/>
        <color rgb="FFFF0000"/>
        <rFont val="Calibri"/>
        <family val="2"/>
        <scheme val="minor"/>
      </rPr>
      <t xml:space="preserve">PR.AC-5 </t>
    </r>
    <r>
      <rPr>
        <sz val="12"/>
        <color rgb="FFFF0000"/>
        <rFont val="Calibri"/>
        <family val="2"/>
        <scheme val="minor"/>
      </rPr>
      <t>PR.IR-01</t>
    </r>
  </si>
  <si>
    <r>
      <rPr>
        <strike/>
        <sz val="12"/>
        <color rgb="FFFF0000"/>
        <rFont val="Calibri"/>
        <family val="2"/>
        <scheme val="minor"/>
      </rPr>
      <t>DE.CM-1</t>
    </r>
    <r>
      <rPr>
        <sz val="12"/>
        <color rgb="FFFF0000"/>
        <rFont val="Calibri"/>
        <family val="2"/>
        <scheme val="minor"/>
      </rPr>
      <t xml:space="preserve"> DE.CM-01</t>
    </r>
  </si>
  <si>
    <r>
      <rPr>
        <strike/>
        <sz val="12"/>
        <color rgb="FFFF0000"/>
        <rFont val="Calibri"/>
        <family val="2"/>
        <scheme val="minor"/>
      </rPr>
      <t>DE.AE-3</t>
    </r>
    <r>
      <rPr>
        <sz val="12"/>
        <color rgb="FFFF0000"/>
        <rFont val="Calibri"/>
        <family val="2"/>
        <scheme val="minor"/>
      </rPr>
      <t xml:space="preserve"> DE.AE-03</t>
    </r>
  </si>
  <si>
    <r>
      <rPr>
        <strike/>
        <sz val="12"/>
        <color rgb="FFFF0000"/>
        <rFont val="Calibri"/>
        <family val="2"/>
        <scheme val="minor"/>
      </rPr>
      <t>DE.AE-2</t>
    </r>
    <r>
      <rPr>
        <sz val="12"/>
        <color rgb="FFFF0000"/>
        <rFont val="Calibri"/>
        <family val="2"/>
        <scheme val="minor"/>
      </rPr>
      <t xml:space="preserve"> DE.AE-02
</t>
    </r>
    <r>
      <rPr>
        <strike/>
        <sz val="12"/>
        <color rgb="FFFF0000"/>
        <rFont val="Calibri"/>
        <family val="2"/>
        <scheme val="minor"/>
      </rPr>
      <t>DE.AE-5</t>
    </r>
    <r>
      <rPr>
        <sz val="12"/>
        <color rgb="FFFF0000"/>
        <rFont val="Calibri"/>
        <family val="2"/>
        <scheme val="minor"/>
      </rPr>
      <t xml:space="preserve"> DE.AE-08</t>
    </r>
  </si>
  <si>
    <r>
      <rPr>
        <strike/>
        <sz val="12"/>
        <color rgb="FFFF0000"/>
        <rFont val="Calibri"/>
        <family val="2"/>
        <scheme val="minor"/>
      </rPr>
      <t>RS.CO-2</t>
    </r>
    <r>
      <rPr>
        <sz val="12"/>
        <color rgb="FFFF0000"/>
        <rFont val="Calibri"/>
        <family val="2"/>
        <scheme val="minor"/>
      </rPr>
      <t xml:space="preserve"> RS.CO-02
</t>
    </r>
    <r>
      <rPr>
        <strike/>
        <sz val="12"/>
        <color rgb="FFFF0000"/>
        <rFont val="Calibri"/>
        <family val="2"/>
        <scheme val="minor"/>
      </rPr>
      <t>RS.CO-3</t>
    </r>
    <r>
      <rPr>
        <sz val="12"/>
        <color rgb="FFFF0000"/>
        <rFont val="Calibri"/>
        <family val="2"/>
        <scheme val="minor"/>
      </rPr>
      <t xml:space="preserve"> RS.CO-03</t>
    </r>
  </si>
  <si>
    <r>
      <rPr>
        <strike/>
        <sz val="12"/>
        <color rgb="FFFF0000"/>
        <rFont val="Calibri"/>
        <family val="2"/>
        <scheme val="minor"/>
      </rPr>
      <t>PR.IP-9</t>
    </r>
    <r>
      <rPr>
        <sz val="12"/>
        <color rgb="FFFF0000"/>
        <rFont val="Calibri"/>
        <family val="2"/>
        <scheme val="minor"/>
      </rPr>
      <t xml:space="preserve"> ID.IM-04
</t>
    </r>
    <r>
      <rPr>
        <strike/>
        <sz val="12"/>
        <color rgb="FFFF0000"/>
        <rFont val="Calibri"/>
        <family val="2"/>
        <scheme val="minor"/>
      </rPr>
      <t>RS.CO-2</t>
    </r>
    <r>
      <rPr>
        <sz val="12"/>
        <color rgb="FFFF0000"/>
        <rFont val="Calibri"/>
        <family val="2"/>
        <scheme val="minor"/>
      </rPr>
      <t xml:space="preserve"> RS.CO-02
</t>
    </r>
    <r>
      <rPr>
        <strike/>
        <sz val="12"/>
        <color rgb="FFFF0000"/>
        <rFont val="Calibri"/>
        <family val="2"/>
        <scheme val="minor"/>
      </rPr>
      <t>RS.CO-3</t>
    </r>
    <r>
      <rPr>
        <sz val="12"/>
        <color rgb="FFFF0000"/>
        <rFont val="Calibri"/>
        <family val="2"/>
        <scheme val="minor"/>
      </rPr>
      <t xml:space="preserve"> RS.CO-03
</t>
    </r>
    <r>
      <rPr>
        <strike/>
        <sz val="12"/>
        <color rgb="FFFF0000"/>
        <rFont val="Calibri"/>
        <family val="2"/>
        <scheme val="minor"/>
      </rPr>
      <t>RS.CO-4</t>
    </r>
    <r>
      <rPr>
        <sz val="12"/>
        <color rgb="FFFF0000"/>
        <rFont val="Calibri"/>
        <family val="2"/>
        <scheme val="minor"/>
      </rPr>
      <t xml:space="preserve"> RS.MA-04</t>
    </r>
  </si>
  <si>
    <r>
      <rPr>
        <strike/>
        <sz val="12"/>
        <color rgb="FFFF0000"/>
        <rFont val="Calibri"/>
        <family val="2"/>
        <scheme val="minor"/>
      </rPr>
      <t>RS.CO-1</t>
    </r>
    <r>
      <rPr>
        <sz val="12"/>
        <color rgb="FFFF0000"/>
        <rFont val="Calibri"/>
        <family val="2"/>
        <scheme val="minor"/>
      </rPr>
      <t xml:space="preserve"> PR.AT-01</t>
    </r>
  </si>
  <si>
    <r>
      <rPr>
        <strike/>
        <sz val="12"/>
        <color rgb="FFFF0000"/>
        <rFont val="Calibri"/>
        <family val="2"/>
        <scheme val="minor"/>
      </rPr>
      <t>RS.IM-2</t>
    </r>
    <r>
      <rPr>
        <sz val="12"/>
        <color rgb="FFFF0000"/>
        <rFont val="Calibri"/>
        <family val="2"/>
        <scheme val="minor"/>
      </rPr>
      <t xml:space="preserve"> ID.IM-03</t>
    </r>
  </si>
  <si>
    <r>
      <rPr>
        <strike/>
        <sz val="12"/>
        <color rgb="FFFF0000"/>
        <rFont val="Calibri"/>
        <family val="2"/>
        <scheme val="minor"/>
      </rPr>
      <t>RS.IM-1</t>
    </r>
    <r>
      <rPr>
        <sz val="12"/>
        <color rgb="FFFF0000"/>
        <rFont val="Calibri"/>
        <family val="2"/>
        <scheme val="minor"/>
      </rPr>
      <t xml:space="preserve"> ID.IM-03
</t>
    </r>
    <r>
      <rPr>
        <strike/>
        <sz val="12"/>
        <color rgb="FFFF0000"/>
        <rFont val="Calibri"/>
        <family val="2"/>
        <scheme val="minor"/>
      </rPr>
      <t>RS.IM-2</t>
    </r>
  </si>
  <si>
    <r>
      <rPr>
        <strike/>
        <sz val="12"/>
        <color rgb="FFFF0000"/>
        <rFont val="Calibri"/>
        <family val="2"/>
        <scheme val="minor"/>
      </rPr>
      <t>ID.RA-1</t>
    </r>
    <r>
      <rPr>
        <sz val="12"/>
        <color rgb="FFFF0000"/>
        <rFont val="Calibri"/>
        <family val="2"/>
        <scheme val="minor"/>
      </rPr>
      <t xml:space="preserve"> ID.RA-01
</t>
    </r>
    <r>
      <rPr>
        <strike/>
        <sz val="12"/>
        <color rgb="FFFF0000"/>
        <rFont val="Calibri"/>
        <family val="2"/>
        <scheme val="minor"/>
      </rPr>
      <t>RS.CO-3</t>
    </r>
    <r>
      <rPr>
        <sz val="12"/>
        <color rgb="FFFF0000"/>
        <rFont val="Calibri"/>
        <family val="2"/>
        <scheme val="minor"/>
      </rPr>
      <t xml:space="preserve"> RS.CO-03
</t>
    </r>
    <r>
      <rPr>
        <strike/>
        <sz val="12"/>
        <color rgb="FFFF0000"/>
        <rFont val="Calibri"/>
        <family val="2"/>
        <scheme val="minor"/>
      </rPr>
      <t>RS.CO-5</t>
    </r>
  </si>
  <si>
    <r>
      <rPr>
        <strike/>
        <sz val="12"/>
        <color rgb="FFFF0000"/>
        <rFont val="Calibri"/>
        <family val="2"/>
        <scheme val="minor"/>
      </rPr>
      <t>RS.AN-1</t>
    </r>
    <r>
      <rPr>
        <sz val="12"/>
        <color rgb="FFFF0000"/>
        <rFont val="Calibri"/>
        <family val="2"/>
        <scheme val="minor"/>
      </rPr>
      <t xml:space="preserve"> RS.MA-02
DE.AE-02
</t>
    </r>
    <r>
      <rPr>
        <strike/>
        <sz val="12"/>
        <color rgb="FFFF0000"/>
        <rFont val="Calibri"/>
        <family val="2"/>
        <scheme val="minor"/>
      </rPr>
      <t>DE.AE-3</t>
    </r>
    <r>
      <rPr>
        <sz val="12"/>
        <color rgb="FFFF0000"/>
        <rFont val="Calibri"/>
        <family val="2"/>
        <scheme val="minor"/>
      </rPr>
      <t xml:space="preserve"> DE.AE-03</t>
    </r>
  </si>
  <si>
    <r>
      <rPr>
        <strike/>
        <sz val="12"/>
        <color rgb="FFFF0000"/>
        <rFont val="Calibri"/>
        <family val="2"/>
        <scheme val="minor"/>
      </rPr>
      <t>RS.AN-5</t>
    </r>
    <r>
      <rPr>
        <sz val="12"/>
        <color rgb="FFFF0000"/>
        <rFont val="Calibri"/>
        <family val="2"/>
        <scheme val="minor"/>
      </rPr>
      <t xml:space="preserve"> ID.RA-08
DE.AE-07</t>
    </r>
  </si>
  <si>
    <r>
      <rPr>
        <strike/>
        <sz val="12"/>
        <color rgb="FFFF0000"/>
        <rFont val="Calibri"/>
        <family val="2"/>
        <scheme val="minor"/>
      </rPr>
      <t>PR.IP-10</t>
    </r>
    <r>
      <rPr>
        <sz val="12"/>
        <color rgb="FFFF0000"/>
        <rFont val="Calibri"/>
        <family val="2"/>
        <scheme val="minor"/>
      </rPr>
      <t xml:space="preserve"> ID.IM-04</t>
    </r>
  </si>
  <si>
    <r>
      <rPr>
        <strike/>
        <sz val="12"/>
        <color rgb="FFFF0000"/>
        <rFont val="Calibri"/>
        <family val="2"/>
        <scheme val="minor"/>
      </rPr>
      <t>PR.IP-9</t>
    </r>
    <r>
      <rPr>
        <sz val="12"/>
        <color rgb="FFFF0000"/>
        <rFont val="Calibri"/>
        <family val="2"/>
        <scheme val="minor"/>
      </rPr>
      <t xml:space="preserve"> ID.IM-04
</t>
    </r>
    <r>
      <rPr>
        <strike/>
        <sz val="12"/>
        <color rgb="FFFF0000"/>
        <rFont val="Calibri"/>
        <family val="2"/>
        <scheme val="minor"/>
      </rPr>
      <t>RS.MI-1</t>
    </r>
    <r>
      <rPr>
        <sz val="12"/>
        <color rgb="FFFF0000"/>
        <rFont val="Calibri"/>
        <family val="2"/>
        <scheme val="minor"/>
      </rPr>
      <t xml:space="preserve"> RS.MI-01
</t>
    </r>
    <r>
      <rPr>
        <strike/>
        <sz val="12"/>
        <color rgb="FFFF0000"/>
        <rFont val="Calibri"/>
        <family val="2"/>
        <scheme val="minor"/>
      </rPr>
      <t>RS.MI-2</t>
    </r>
    <r>
      <rPr>
        <sz val="12"/>
        <color rgb="FFFF0000"/>
        <rFont val="Calibri"/>
        <family val="2"/>
        <scheme val="minor"/>
      </rPr>
      <t xml:space="preserve"> RS.MI-02
RS.MA-01
</t>
    </r>
    <r>
      <rPr>
        <strike/>
        <sz val="12"/>
        <color rgb="FFFF0000"/>
        <rFont val="Calibri"/>
        <family val="2"/>
        <scheme val="minor"/>
      </rPr>
      <t>RC.RP-1</t>
    </r>
    <r>
      <rPr>
        <sz val="12"/>
        <color rgb="FFFF0000"/>
        <rFont val="Calibri"/>
        <family val="2"/>
        <scheme val="minor"/>
      </rPr>
      <t xml:space="preserve"> RC.RP-01</t>
    </r>
  </si>
  <si>
    <r>
      <rPr>
        <strike/>
        <sz val="12"/>
        <color rgb="FFFF0000"/>
        <rFont val="Calibri"/>
        <family val="2"/>
        <scheme val="minor"/>
      </rPr>
      <t>ID.GV-1</t>
    </r>
    <r>
      <rPr>
        <sz val="12"/>
        <color rgb="FFFF0000"/>
        <rFont val="Calibri"/>
        <family val="2"/>
        <scheme val="minor"/>
      </rPr>
      <t xml:space="preserve"> GV.PO-01
</t>
    </r>
    <r>
      <rPr>
        <strike/>
        <sz val="12"/>
        <color rgb="FFFF0000"/>
        <rFont val="Calibri"/>
        <family val="2"/>
        <scheme val="minor"/>
      </rPr>
      <t>PR.DS-5</t>
    </r>
    <r>
      <rPr>
        <sz val="12"/>
        <color rgb="FFFF0000"/>
        <rFont val="Calibri"/>
        <family val="2"/>
        <scheme val="minor"/>
      </rPr>
      <t xml:space="preserve"> PR.DS-01</t>
    </r>
  </si>
  <si>
    <r>
      <rPr>
        <strike/>
        <sz val="12"/>
        <color rgb="FFFF0000"/>
        <rFont val="Calibri"/>
        <family val="2"/>
        <scheme val="minor"/>
      </rPr>
      <t>ID.GV-1</t>
    </r>
    <r>
      <rPr>
        <sz val="12"/>
        <color rgb="FFFF0000"/>
        <rFont val="Calibri"/>
        <family val="2"/>
        <scheme val="minor"/>
      </rPr>
      <t xml:space="preserve"> GV.PO-02</t>
    </r>
  </si>
  <si>
    <r>
      <rPr>
        <strike/>
        <sz val="12"/>
        <color rgb="FFFF0000"/>
        <rFont val="Calibri"/>
        <family val="2"/>
        <scheme val="minor"/>
      </rPr>
      <t>ID.GV-1</t>
    </r>
    <r>
      <rPr>
        <sz val="12"/>
        <color rgb="FFFF0000"/>
        <rFont val="Calibri"/>
        <family val="2"/>
        <scheme val="minor"/>
      </rPr>
      <t xml:space="preserve"> GV.PO-01
GV.OC-02</t>
    </r>
  </si>
  <si>
    <r>
      <rPr>
        <strike/>
        <sz val="12"/>
        <color rgb="FFFF0000"/>
        <rFont val="Calibri"/>
        <family val="2"/>
        <scheme val="minor"/>
      </rPr>
      <t>ID.AM-1</t>
    </r>
    <r>
      <rPr>
        <sz val="12"/>
        <color rgb="FFFF0000"/>
        <rFont val="Calibri"/>
        <family val="2"/>
        <scheme val="minor"/>
      </rPr>
      <t xml:space="preserve"> ID.AM-01
</t>
    </r>
    <r>
      <rPr>
        <strike/>
        <sz val="12"/>
        <color rgb="FFFF0000"/>
        <rFont val="Calibri"/>
        <family val="2"/>
        <scheme val="minor"/>
      </rPr>
      <t>ID.AM-2</t>
    </r>
    <r>
      <rPr>
        <sz val="12"/>
        <color rgb="FFFF0000"/>
        <rFont val="Calibri"/>
        <family val="2"/>
        <scheme val="minor"/>
      </rPr>
      <t xml:space="preserve"> ID.AM-02</t>
    </r>
  </si>
  <si>
    <r>
      <rPr>
        <strike/>
        <sz val="12"/>
        <color rgb="FFFF0000"/>
        <rFont val="Calibri"/>
        <family val="2"/>
        <scheme val="minor"/>
      </rPr>
      <t>PR.AT-1</t>
    </r>
    <r>
      <rPr>
        <sz val="12"/>
        <color rgb="FFFF0000"/>
        <rFont val="Calibri"/>
        <family val="2"/>
        <scheme val="minor"/>
      </rPr>
      <t xml:space="preserve"> PR.AT-01</t>
    </r>
    <r>
      <rPr>
        <sz val="12"/>
        <rFont val="Calibri"/>
        <family val="2"/>
        <scheme val="minor"/>
      </rPr>
      <t xml:space="preserve">
</t>
    </r>
    <r>
      <rPr>
        <sz val="12"/>
        <color rgb="FFFF0000"/>
        <rFont val="Calibri"/>
        <family val="2"/>
        <scheme val="minor"/>
      </rPr>
      <t>DE.CM-01
DE.CM-09
PR.IR-01</t>
    </r>
    <r>
      <rPr>
        <sz val="12"/>
        <rFont val="Calibri"/>
        <family val="2"/>
        <scheme val="minor"/>
      </rPr>
      <t xml:space="preserve">
</t>
    </r>
    <r>
      <rPr>
        <sz val="12"/>
        <color rgb="FFFF0000"/>
        <rFont val="Calibri"/>
        <family val="2"/>
        <scheme val="minor"/>
      </rPr>
      <t>ID.AM-08</t>
    </r>
  </si>
  <si>
    <r>
      <rPr>
        <strike/>
        <sz val="12"/>
        <color rgb="FFFF0000"/>
        <rFont val="Calibri"/>
        <family val="2"/>
        <scheme val="minor"/>
      </rPr>
      <t>Supports</t>
    </r>
    <r>
      <rPr>
        <sz val="12"/>
        <rFont val="Calibri"/>
        <family val="2"/>
        <scheme val="minor"/>
      </rPr>
      <t xml:space="preserve">
R1.2.4</t>
    </r>
  </si>
  <si>
    <t>Open Distribution for Supply Chain Materials</t>
  </si>
  <si>
    <t>Copyright © 2025 North American Transmission Forum (“NATF”). All rights reserved. The NATF permits the use of the content contained herein (“Content”) without modification; however, any such use must include this notice and reference the associated NATF document name and version number. The Content is provided on an “as is” basis. The NATF makes no and hereby disclaims all representations or warranties, either express or implied, relating to the Content. No liability is assumed by the NATF for any damages arising directly or indirectly from the Content or use thereof. Use of the Content constitutes agreement to defend, indemnify, and hold the NATF harmless from and against all claims arising from such use.</t>
  </si>
  <si>
    <r>
      <t xml:space="preserve">Energy Sector Supply Chain Risk Questionnaire
</t>
    </r>
    <r>
      <rPr>
        <b/>
        <sz val="16"/>
        <color theme="2" tint="-9.9978637043366805E-2"/>
        <rFont val="Verdana"/>
        <family val="2"/>
      </rPr>
      <t>Open Distribution for Supply Chain Materials</t>
    </r>
    <r>
      <rPr>
        <b/>
        <sz val="16"/>
        <color rgb="FFFF0000"/>
        <rFont val="Verdana"/>
        <family val="2"/>
      </rPr>
      <t xml:space="preserve">
</t>
    </r>
    <r>
      <rPr>
        <b/>
        <sz val="16"/>
        <color theme="0" tint="-0.249977111117893"/>
        <rFont val="Verdana"/>
        <family val="2"/>
      </rPr>
      <t>Copyright © 202</t>
    </r>
    <r>
      <rPr>
        <b/>
        <strike/>
        <sz val="16"/>
        <color rgb="FFFF0000"/>
        <rFont val="Verdana"/>
        <family val="2"/>
      </rPr>
      <t>4</t>
    </r>
    <r>
      <rPr>
        <b/>
        <sz val="16"/>
        <color rgb="FFFF0000"/>
        <rFont val="Verdana"/>
        <family val="2"/>
      </rPr>
      <t>5</t>
    </r>
    <r>
      <rPr>
        <b/>
        <sz val="16"/>
        <color theme="0" tint="-0.249977111117893"/>
        <rFont val="Verdana"/>
        <family val="2"/>
      </rPr>
      <t xml:space="preserve"> North American Transmission Forum, Inc.</t>
    </r>
  </si>
  <si>
    <r>
      <t xml:space="preserve">Energy Sector Supply Chain Risk Questionnaire </t>
    </r>
    <r>
      <rPr>
        <b/>
        <sz val="24"/>
        <color rgb="FFFF0000"/>
        <rFont val="Calibri Light"/>
        <family val="2"/>
        <scheme val="major"/>
      </rPr>
      <t>Final</t>
    </r>
    <r>
      <rPr>
        <b/>
        <sz val="24"/>
        <color theme="4" tint="-0.499984740745262"/>
        <rFont val="Calibri Light"/>
        <family val="2"/>
        <scheme val="major"/>
      </rPr>
      <t xml:space="preserve"> </t>
    </r>
    <r>
      <rPr>
        <b/>
        <sz val="24"/>
        <color rgb="FFFF0000"/>
        <rFont val="Calibri Light"/>
        <family val="2"/>
        <scheme val="major"/>
      </rPr>
      <t>Redline</t>
    </r>
  </si>
  <si>
    <r>
      <t xml:space="preserve">This questionnaire is intended for use by suppliers participating in a third-party security assessment and should be completed by the appropriate supplier's subject matter experts (e.g., cybersecurity, IT).
In order to protect the </t>
    </r>
    <r>
      <rPr>
        <strike/>
        <sz val="12"/>
        <color rgb="FFFF0000"/>
        <rFont val="Verdana"/>
        <family val="2"/>
      </rPr>
      <t>utility</t>
    </r>
    <r>
      <rPr>
        <sz val="12"/>
        <color rgb="FFFF0000"/>
        <rFont val="Verdana"/>
        <family val="2"/>
      </rPr>
      <t>entity</t>
    </r>
    <r>
      <rPr>
        <sz val="12"/>
        <rFont val="Verdana"/>
        <family val="2"/>
      </rPr>
      <t xml:space="preserve"> and its systems, suppliers whose products and/or services will access and/or host </t>
    </r>
    <r>
      <rPr>
        <strike/>
        <sz val="12"/>
        <color rgb="FFFF0000"/>
        <rFont val="Verdana"/>
        <family val="2"/>
      </rPr>
      <t>utility</t>
    </r>
    <r>
      <rPr>
        <sz val="12"/>
        <color rgb="FFFF0000"/>
        <rFont val="Verdana"/>
        <family val="2"/>
      </rPr>
      <t>entity</t>
    </r>
    <r>
      <rPr>
        <sz val="12"/>
        <rFont val="Verdana"/>
        <family val="2"/>
      </rPr>
      <t xml:space="preserve"> data must complete the Energy Sector Supply Chain Risk Questionnaire. The term "data" used throughout the tool is an all-encompassing term including at least data and metadata. Answers will be reviewed by </t>
    </r>
    <r>
      <rPr>
        <strike/>
        <sz val="12"/>
        <color rgb="FFFF0000"/>
        <rFont val="Verdana"/>
        <family val="2"/>
      </rPr>
      <t>utility</t>
    </r>
    <r>
      <rPr>
        <sz val="12"/>
        <color rgb="FFFF0000"/>
        <rFont val="Verdana"/>
        <family val="2"/>
      </rPr>
      <t>entity</t>
    </r>
    <r>
      <rPr>
        <sz val="12"/>
        <rFont val="Verdana"/>
        <family val="2"/>
      </rPr>
      <t xml:space="preserve"> security analysts upon submittal. This process will assist the </t>
    </r>
    <r>
      <rPr>
        <strike/>
        <sz val="12"/>
        <color rgb="FFFF0000"/>
        <rFont val="Verdana"/>
        <family val="2"/>
      </rPr>
      <t>utility</t>
    </r>
    <r>
      <rPr>
        <sz val="12"/>
        <color rgb="FFFF0000"/>
        <rFont val="Verdana"/>
        <family val="2"/>
      </rPr>
      <t>entity</t>
    </r>
    <r>
      <rPr>
        <sz val="12"/>
        <rFont val="Verdana"/>
        <family val="2"/>
      </rPr>
      <t xml:space="preserve"> in preventing breaches of protected information and comply with </t>
    </r>
    <r>
      <rPr>
        <strike/>
        <sz val="12"/>
        <color rgb="FFFF0000"/>
        <rFont val="Verdana"/>
        <family val="2"/>
      </rPr>
      <t>utility</t>
    </r>
    <r>
      <rPr>
        <sz val="12"/>
        <color rgb="FFFF0000"/>
        <rFont val="Verdana"/>
        <family val="2"/>
      </rPr>
      <t>entity</t>
    </r>
    <r>
      <rPr>
        <sz val="12"/>
        <rFont val="Verdana"/>
        <family val="2"/>
      </rPr>
      <t xml:space="preserve"> policy, state, and federal law. Review the Instructions section below for further guidance.
The purpose of this document is to provide an industry-wide supply chain questionnaire for cybersecurity for the energy sector to perform risk assessment. </t>
    </r>
    <r>
      <rPr>
        <strike/>
        <sz val="12"/>
        <color rgb="FFFF0000"/>
        <rFont val="Verdana"/>
        <family val="2"/>
      </rPr>
      <t>Utilities</t>
    </r>
    <r>
      <rPr>
        <sz val="12"/>
        <color rgb="FFFF0000"/>
        <rFont val="Verdana"/>
        <family val="2"/>
      </rPr>
      <t>Entities</t>
    </r>
    <r>
      <rPr>
        <sz val="12"/>
        <rFont val="Verdana"/>
        <family val="2"/>
      </rPr>
      <t xml:space="preserve"> may select questions pertaining to their specific business use as appropriate. However, it is recommended that the questionnaire be used in its entirety to reduce supply chain cybersecurity risk. All questions should remain in original format to promote consistency and efficiency within the industry. </t>
    </r>
    <r>
      <rPr>
        <sz val="12"/>
        <color rgb="FFFF0000"/>
        <rFont val="Verdana"/>
        <family val="2"/>
      </rPr>
      <t>Other CIP Reliability standards not listed in the included mappings may also relate to the topics and practices mentioned in this document.</t>
    </r>
    <r>
      <rPr>
        <sz val="12"/>
        <rFont val="Verdana"/>
        <family val="2"/>
      </rPr>
      <t xml:space="preserve"> 
The scoring option provides </t>
    </r>
    <r>
      <rPr>
        <strike/>
        <sz val="12"/>
        <color rgb="FFFF0000"/>
        <rFont val="Verdana"/>
        <family val="2"/>
      </rPr>
      <t>utilities</t>
    </r>
    <r>
      <rPr>
        <sz val="12"/>
        <color rgb="FFFF0000"/>
        <rFont val="Verdana"/>
        <family val="2"/>
      </rPr>
      <t>entities</t>
    </r>
    <r>
      <rPr>
        <sz val="12"/>
        <rFont val="Verdana"/>
        <family val="2"/>
      </rPr>
      <t xml:space="preserve"> with a method to quickly and consistently evaluate responses from one or more suppliers. It uses a simple multiplication of Answer and Weight values ranging from 1 - 5 (5 being best) in a typical Likert scale to derive a per-question score. During evaluation of the completed questionnaire by the </t>
    </r>
    <r>
      <rPr>
        <strike/>
        <sz val="12"/>
        <color rgb="FFFF0000"/>
        <rFont val="Verdana"/>
        <family val="2"/>
      </rPr>
      <t>utility</t>
    </r>
    <r>
      <rPr>
        <sz val="12"/>
        <color rgb="FFFF0000"/>
        <rFont val="Verdana"/>
        <family val="2"/>
      </rPr>
      <t>entity</t>
    </r>
    <r>
      <rPr>
        <sz val="12"/>
        <rFont val="Verdana"/>
        <family val="2"/>
      </rPr>
      <t xml:space="preserve">, the Weight value may be customized to reflect unique needs or priorities, while the Answer value should reflect how satisfactory the </t>
    </r>
    <r>
      <rPr>
        <strike/>
        <sz val="12"/>
        <color rgb="FFFF0000"/>
        <rFont val="Verdana"/>
        <family val="2"/>
      </rPr>
      <t>utility</t>
    </r>
    <r>
      <rPr>
        <sz val="12"/>
        <color rgb="FFFF0000"/>
        <rFont val="Verdana"/>
        <family val="2"/>
      </rPr>
      <t>entity</t>
    </r>
    <r>
      <rPr>
        <sz val="12"/>
        <rFont val="Verdana"/>
        <family val="2"/>
      </rPr>
      <t xml:space="preserve"> considers a given response. However, this option should not be relied upon as the singular determinant for procurement, risk, or other decisions, and should be used in conjunction with all existing processes that address those areas. 
For additional information, see the NATF Supply Chain Security Assessment Model. For details regarding annual revisions and timelines, see </t>
    </r>
    <r>
      <rPr>
        <strike/>
        <sz val="12"/>
        <color rgb="FFFF0000"/>
        <rFont val="Verdana"/>
        <family val="2"/>
      </rPr>
      <t>and</t>
    </r>
    <r>
      <rPr>
        <sz val="12"/>
        <rFont val="Verdana"/>
        <family val="2"/>
      </rPr>
      <t xml:space="preserve"> the Revision Process for the Energy Sector Supply Chain Risk Questionnaire and NATF Supply Chain Security Criteria at www.natf.net/industry-initiatives/supply-chain-industry-coordination. </t>
    </r>
  </si>
  <si>
    <r>
      <t xml:space="preserve">Identify Types of Information Provided by </t>
    </r>
    <r>
      <rPr>
        <strike/>
        <sz val="12"/>
        <color rgb="FFFF0000"/>
        <rFont val="Verdana"/>
        <family val="2"/>
      </rPr>
      <t>Utility</t>
    </r>
    <r>
      <rPr>
        <sz val="12"/>
        <color rgb="FFFF0000"/>
        <rFont val="Verdana"/>
        <family val="2"/>
      </rPr>
      <t>Entity</t>
    </r>
    <r>
      <rPr>
        <sz val="12"/>
        <color theme="0"/>
        <rFont val="Verdana"/>
        <family val="2"/>
      </rPr>
      <t>; populated by the Supplier</t>
    </r>
  </si>
  <si>
    <r>
      <t xml:space="preserve">Select all that apply from the following list that is being provided by the </t>
    </r>
    <r>
      <rPr>
        <b/>
        <strike/>
        <sz val="11"/>
        <color rgb="FFFF0000"/>
        <rFont val="Verdana"/>
        <family val="2"/>
      </rPr>
      <t>Utility</t>
    </r>
    <r>
      <rPr>
        <b/>
        <sz val="11"/>
        <color rgb="FFFF0000"/>
        <rFont val="Verdana"/>
        <family val="2"/>
      </rPr>
      <t>Entity</t>
    </r>
    <r>
      <rPr>
        <b/>
        <sz val="11"/>
        <color indexed="8"/>
        <rFont val="Verdana"/>
        <family val="2"/>
      </rPr>
      <t>:</t>
    </r>
  </si>
  <si>
    <r>
      <t xml:space="preserve">Do you have dedicated information security staff assigned to the product or service to be provided to the </t>
    </r>
    <r>
      <rPr>
        <strike/>
        <sz val="11"/>
        <color rgb="FFFF0000"/>
        <rFont val="Verdana"/>
        <family val="2"/>
      </rPr>
      <t>utility</t>
    </r>
    <r>
      <rPr>
        <sz val="11"/>
        <color rgb="FFFF0000"/>
        <rFont val="Verdana"/>
        <family val="2"/>
      </rPr>
      <t>entity</t>
    </r>
    <r>
      <rPr>
        <sz val="11"/>
        <rFont val="Verdana"/>
        <family val="2"/>
      </rPr>
      <t>?</t>
    </r>
  </si>
  <si>
    <r>
      <t xml:space="preserve">Do you have a process in place to notify </t>
    </r>
    <r>
      <rPr>
        <strike/>
        <sz val="11"/>
        <color rgb="FFFF0000"/>
        <rFont val="Verdana"/>
        <family val="2"/>
      </rPr>
      <t>utility</t>
    </r>
    <r>
      <rPr>
        <sz val="11"/>
        <color rgb="FFFF0000"/>
        <rFont val="Verdana"/>
        <family val="2"/>
      </rPr>
      <t>entity</t>
    </r>
    <r>
      <rPr>
        <sz val="11"/>
        <rFont val="Verdana"/>
        <family val="2"/>
      </rPr>
      <t xml:space="preserve"> customers of any mergers and acquisitions as soon as legally permissible?</t>
    </r>
  </si>
  <si>
    <r>
      <t xml:space="preserve">Do you have a documented </t>
    </r>
    <r>
      <rPr>
        <strike/>
        <sz val="11"/>
        <color rgb="FFFF0000"/>
        <rFont val="Verdana"/>
        <family val="2"/>
      </rPr>
      <t>systems</t>
    </r>
    <r>
      <rPr>
        <sz val="11"/>
        <color rgb="FFFF0000"/>
        <rFont val="Verdana"/>
        <family val="2"/>
      </rPr>
      <t>software</t>
    </r>
    <r>
      <rPr>
        <sz val="11"/>
        <color theme="1"/>
        <rFont val="Verdana"/>
        <family val="2"/>
      </rPr>
      <t xml:space="preserve"> development life cycle (SDLC)</t>
    </r>
    <r>
      <rPr>
        <sz val="11"/>
        <color rgb="FFFF0000"/>
        <rFont val="Verdana"/>
        <family val="2"/>
      </rPr>
      <t xml:space="preserve"> or software development self-attestation, certification, and/or assessment?</t>
    </r>
  </si>
  <si>
    <r>
      <t xml:space="preserve">Do you have a process by which you identify and document vulnerabilities in third-party product(s) used by you in the production or delivery of your product(s) to your customers, including the </t>
    </r>
    <r>
      <rPr>
        <strike/>
        <sz val="11"/>
        <color rgb="FFFF0000"/>
        <rFont val="Verdana"/>
        <family val="2"/>
      </rPr>
      <t>utility</t>
    </r>
    <r>
      <rPr>
        <sz val="11"/>
        <color rgb="FFFF0000"/>
        <rFont val="Verdana"/>
        <family val="2"/>
      </rPr>
      <t>entity</t>
    </r>
    <r>
      <rPr>
        <sz val="11"/>
        <rFont val="Verdana"/>
        <family val="2"/>
      </rPr>
      <t xml:space="preserve">? Do you notify the </t>
    </r>
    <r>
      <rPr>
        <strike/>
        <sz val="11"/>
        <color rgb="FFFF0000"/>
        <rFont val="Verdana"/>
        <family val="2"/>
      </rPr>
      <t>utility</t>
    </r>
    <r>
      <rPr>
        <sz val="11"/>
        <color rgb="FFFF0000"/>
        <rFont val="Verdana"/>
        <family val="2"/>
      </rPr>
      <t>entity</t>
    </r>
    <r>
      <rPr>
        <sz val="11"/>
        <rFont val="Verdana"/>
        <family val="2"/>
      </rPr>
      <t xml:space="preserve"> and your other customers of these vulnerabilities throughout the lifecycle of the product(s) or service(s) provided by you?</t>
    </r>
  </si>
  <si>
    <r>
      <t xml:space="preserve">Provide a brief description for each of these third-party entities explaining the types of </t>
    </r>
    <r>
      <rPr>
        <strike/>
        <sz val="11"/>
        <color rgb="FFFF0000"/>
        <rFont val="Verdana"/>
        <family val="2"/>
      </rPr>
      <t>utility</t>
    </r>
    <r>
      <rPr>
        <sz val="11"/>
        <color rgb="FFFF0000"/>
        <rFont val="Verdana"/>
        <family val="2"/>
      </rPr>
      <t>entity</t>
    </r>
    <r>
      <rPr>
        <sz val="11"/>
        <color theme="1"/>
        <rFont val="Verdana"/>
        <family val="2"/>
      </rPr>
      <t xml:space="preserve"> data they have access to and why each of these third parties REQUIRES access to </t>
    </r>
    <r>
      <rPr>
        <strike/>
        <sz val="11"/>
        <color rgb="FFFF0000"/>
        <rFont val="Verdana"/>
        <family val="2"/>
      </rPr>
      <t>utility</t>
    </r>
    <r>
      <rPr>
        <sz val="11"/>
        <color rgb="FFFF0000"/>
        <rFont val="Verdana"/>
        <family val="2"/>
      </rPr>
      <t>entity</t>
    </r>
    <r>
      <rPr>
        <sz val="11"/>
        <color theme="1"/>
        <rFont val="Verdana"/>
        <family val="2"/>
      </rPr>
      <t xml:space="preserve"> data.</t>
    </r>
  </si>
  <si>
    <r>
      <t xml:space="preserve">Does your personnel vetting process allow you to share background check criteria and/or the process itself with </t>
    </r>
    <r>
      <rPr>
        <strike/>
        <sz val="11"/>
        <color rgb="FFFF0000"/>
        <rFont val="Verdana"/>
        <family val="2"/>
      </rPr>
      <t>utility</t>
    </r>
    <r>
      <rPr>
        <sz val="11"/>
        <color rgb="FFFF0000"/>
        <rFont val="Verdana"/>
        <family val="2"/>
      </rPr>
      <t>entity</t>
    </r>
    <r>
      <rPr>
        <sz val="11"/>
        <rFont val="Verdana"/>
        <family val="2"/>
      </rPr>
      <t xml:space="preserve"> for confirmation of process or verification of sampled employees?</t>
    </r>
  </si>
  <si>
    <r>
      <t>Please describe your staff offboarding procedures, including the following:
· timeframe for termination of system and physical access</t>
    </r>
    <r>
      <rPr>
        <strike/>
        <sz val="11"/>
        <rFont val="Verdana"/>
        <family val="2"/>
      </rPr>
      <t xml:space="preserve">
</t>
    </r>
    <r>
      <rPr>
        <sz val="11"/>
        <rFont val="Verdana"/>
        <family val="2"/>
      </rPr>
      <t>· timeframe for notifying customers of termination of personnel</t>
    </r>
    <r>
      <rPr>
        <strike/>
        <sz val="11"/>
        <rFont val="Verdana"/>
        <family val="2"/>
      </rPr>
      <t xml:space="preserve">
</t>
    </r>
    <r>
      <rPr>
        <sz val="11"/>
        <rFont val="Verdana"/>
        <family val="2"/>
      </rPr>
      <t xml:space="preserve">· cases in which personnel will no longer need physical or logical access to the </t>
    </r>
    <r>
      <rPr>
        <strike/>
        <sz val="11"/>
        <color rgb="FFFF0000"/>
        <rFont val="Verdana"/>
        <family val="2"/>
      </rPr>
      <t>utility</t>
    </r>
    <r>
      <rPr>
        <sz val="11"/>
        <color rgb="FFFF0000"/>
        <rFont val="Verdana"/>
        <family val="2"/>
      </rPr>
      <t>entity</t>
    </r>
    <r>
      <rPr>
        <sz val="11"/>
        <rFont val="Verdana"/>
        <family val="2"/>
      </rPr>
      <t>'s sites or systems.</t>
    </r>
  </si>
  <si>
    <r>
      <t xml:space="preserve">For access within supplier's system functioning as a BCSI repository for </t>
    </r>
    <r>
      <rPr>
        <strike/>
        <sz val="11"/>
        <color rgb="FFFF0000"/>
        <rFont val="Verdana"/>
        <family val="2"/>
      </rPr>
      <t>utility</t>
    </r>
    <r>
      <rPr>
        <sz val="11"/>
        <color rgb="FFFF0000"/>
        <rFont val="Verdana"/>
        <family val="2"/>
      </rPr>
      <t>entity</t>
    </r>
    <r>
      <rPr>
        <sz val="11"/>
        <rFont val="Verdana"/>
        <family val="2"/>
      </rPr>
      <t xml:space="preserve"> data, has supplier implemented procedures to revoke access within 24 hours when any individual no longer requires access due to change in employment status or job duties?</t>
    </r>
  </si>
  <si>
    <r>
      <t xml:space="preserve">Which groups of staff (individual contractors and full-time) have access to </t>
    </r>
    <r>
      <rPr>
        <strike/>
        <sz val="11"/>
        <color rgb="FFFF0000"/>
        <rFont val="Verdana"/>
        <family val="2"/>
      </rPr>
      <t>utility</t>
    </r>
    <r>
      <rPr>
        <sz val="11"/>
        <color rgb="FFFF0000"/>
        <rFont val="Verdana"/>
        <family val="2"/>
      </rPr>
      <t>entity</t>
    </r>
    <r>
      <rPr>
        <sz val="11"/>
        <rFont val="Verdana"/>
        <family val="2"/>
      </rPr>
      <t xml:space="preserve"> data? How many staff would have logical access to our data? What is your policy on providing notification if/when rotating staff will handle </t>
    </r>
    <r>
      <rPr>
        <strike/>
        <sz val="11"/>
        <color rgb="FFFF0000"/>
        <rFont val="Verdana"/>
        <family val="2"/>
      </rPr>
      <t>utility</t>
    </r>
    <r>
      <rPr>
        <sz val="11"/>
        <color rgb="FFFF0000"/>
        <rFont val="Verdana"/>
        <family val="2"/>
      </rPr>
      <t>entity</t>
    </r>
    <r>
      <rPr>
        <sz val="11"/>
        <rFont val="Verdana"/>
        <family val="2"/>
      </rPr>
      <t xml:space="preserve"> data/projects?</t>
    </r>
  </si>
  <si>
    <r>
      <t xml:space="preserve">Do you maintain an access list of all individuals with access to </t>
    </r>
    <r>
      <rPr>
        <strike/>
        <sz val="11"/>
        <color rgb="FFFF0000"/>
        <rFont val="Verdana"/>
        <family val="2"/>
      </rPr>
      <t>utility</t>
    </r>
    <r>
      <rPr>
        <sz val="11"/>
        <color rgb="FFFF0000"/>
        <rFont val="Verdana"/>
        <family val="2"/>
      </rPr>
      <t>entity</t>
    </r>
    <r>
      <rPr>
        <sz val="11"/>
        <rFont val="Verdana"/>
        <family val="2"/>
      </rPr>
      <t>'s assets, information and facilities?</t>
    </r>
  </si>
  <si>
    <r>
      <t xml:space="preserve">Do you conduct an annual review of all individuals' access to the </t>
    </r>
    <r>
      <rPr>
        <strike/>
        <sz val="11"/>
        <color rgb="FFFF0000"/>
        <rFont val="Verdana"/>
        <family val="2"/>
      </rPr>
      <t>utility</t>
    </r>
    <r>
      <rPr>
        <sz val="11"/>
        <color rgb="FFFF0000"/>
        <rFont val="Verdana"/>
        <family val="2"/>
      </rPr>
      <t>entity's</t>
    </r>
    <r>
      <rPr>
        <sz val="11"/>
        <rFont val="Verdana"/>
        <family val="2"/>
      </rPr>
      <t xml:space="preserve"> assets, systems, networks, information, and facilities for which you provision and deprovision access?</t>
    </r>
  </si>
  <si>
    <r>
      <t xml:space="preserve">If remote access is needed into the </t>
    </r>
    <r>
      <rPr>
        <strike/>
        <sz val="11"/>
        <color rgb="FFFF0000"/>
        <rFont val="Verdana"/>
        <family val="2"/>
      </rPr>
      <t>utility</t>
    </r>
    <r>
      <rPr>
        <sz val="11"/>
        <color rgb="FFFF0000"/>
        <rFont val="Verdana"/>
        <family val="2"/>
      </rPr>
      <t>entity</t>
    </r>
    <r>
      <rPr>
        <sz val="11"/>
        <rFont val="Verdana"/>
        <family val="2"/>
      </rPr>
      <t>'s systems, do you have an implemented process to obtain authorization from entity prior to initializing each remote access session?</t>
    </r>
  </si>
  <si>
    <r>
      <t xml:space="preserve">If remote access is needed, do you have the ability to gain remote access without </t>
    </r>
    <r>
      <rPr>
        <strike/>
        <sz val="11"/>
        <color rgb="FFFF0000"/>
        <rFont val="Verdana"/>
        <family val="2"/>
      </rPr>
      <t>utility</t>
    </r>
    <r>
      <rPr>
        <sz val="11"/>
        <color rgb="FFFF0000"/>
        <rFont val="Verdana"/>
        <family val="2"/>
      </rPr>
      <t>entity</t>
    </r>
    <r>
      <rPr>
        <sz val="11"/>
        <rFont val="Verdana"/>
        <family val="2"/>
      </rPr>
      <t xml:space="preserve"> authorization (technical control, i.e., no "back door")?</t>
    </r>
  </si>
  <si>
    <r>
      <t xml:space="preserve">If remote access is needed from supplier to </t>
    </r>
    <r>
      <rPr>
        <strike/>
        <sz val="11"/>
        <color rgb="FFFF0000"/>
        <rFont val="Verdana"/>
        <family val="2"/>
      </rPr>
      <t>utility</t>
    </r>
    <r>
      <rPr>
        <sz val="11"/>
        <color rgb="FFFF0000"/>
        <rFont val="Verdana"/>
        <family val="2"/>
      </rPr>
      <t>entity</t>
    </r>
    <r>
      <rPr>
        <sz val="11"/>
        <rFont val="Verdana"/>
        <family val="2"/>
      </rPr>
      <t>, does your remote access terminate automatically upon a pre-determined period with no activity or a pre-determined session time limit?</t>
    </r>
  </si>
  <si>
    <r>
      <t xml:space="preserve">Do you have a business continuity plan (BCP) to support ongoing operations of your systems and scope of equipment and/or services provided to the </t>
    </r>
    <r>
      <rPr>
        <strike/>
        <sz val="11"/>
        <color rgb="FFFF0000"/>
        <rFont val="Verdana"/>
        <family val="2"/>
      </rPr>
      <t>utility</t>
    </r>
    <r>
      <rPr>
        <sz val="11"/>
        <color rgb="FFFF0000"/>
        <rFont val="Verdana"/>
        <family val="2"/>
      </rPr>
      <t>entity</t>
    </r>
    <r>
      <rPr>
        <sz val="11"/>
        <rFont val="Verdana"/>
        <family val="2"/>
      </rPr>
      <t>?</t>
    </r>
  </si>
  <si>
    <r>
      <t xml:space="preserve">Do you have an overarching information security policy or procedure that can be shared with </t>
    </r>
    <r>
      <rPr>
        <strike/>
        <sz val="11"/>
        <color rgb="FFFF0000"/>
        <rFont val="Verdana"/>
        <family val="2"/>
      </rPr>
      <t>utility</t>
    </r>
    <r>
      <rPr>
        <sz val="11"/>
        <color rgb="FFFF0000"/>
        <rFont val="Verdana"/>
        <family val="2"/>
      </rPr>
      <t>entity</t>
    </r>
    <r>
      <rPr>
        <sz val="11"/>
        <rFont val="Verdana"/>
        <family val="2"/>
      </rPr>
      <t xml:space="preserve"> clients?</t>
    </r>
  </si>
  <si>
    <r>
      <t xml:space="preserve">Are ownership rights to all data, inputs, outputs, and metadata retained by the </t>
    </r>
    <r>
      <rPr>
        <strike/>
        <sz val="11"/>
        <color rgb="FFFF0000"/>
        <rFont val="Verdana"/>
        <family val="2"/>
      </rPr>
      <t>utility</t>
    </r>
    <r>
      <rPr>
        <sz val="11"/>
        <color rgb="FFFF0000"/>
        <rFont val="Verdana"/>
        <family val="2"/>
      </rPr>
      <t>entity</t>
    </r>
    <r>
      <rPr>
        <sz val="11"/>
        <rFont val="Verdana"/>
        <family val="2"/>
      </rPr>
      <t>?</t>
    </r>
  </si>
  <si>
    <r>
      <t xml:space="preserve">Are processes in place to handle </t>
    </r>
    <r>
      <rPr>
        <strike/>
        <sz val="11"/>
        <color rgb="FFFF0000"/>
        <rFont val="Verdana"/>
        <family val="2"/>
      </rPr>
      <t>utility</t>
    </r>
    <r>
      <rPr>
        <sz val="11"/>
        <color rgb="FFFF0000"/>
        <rFont val="Verdana"/>
        <family val="2"/>
      </rPr>
      <t>entity</t>
    </r>
    <r>
      <rPr>
        <sz val="11"/>
        <rFont val="Verdana"/>
        <family val="2"/>
      </rPr>
      <t xml:space="preserve"> data in both a CUI and a CEII compliant manner?</t>
    </r>
  </si>
  <si>
    <r>
      <t xml:space="preserve">Will the </t>
    </r>
    <r>
      <rPr>
        <strike/>
        <sz val="11"/>
        <color rgb="FFFF0000"/>
        <rFont val="Verdana"/>
        <family val="2"/>
      </rPr>
      <t>utility</t>
    </r>
    <r>
      <rPr>
        <sz val="11"/>
        <color rgb="FFFF0000"/>
        <rFont val="Verdana"/>
        <family val="2"/>
      </rPr>
      <t>entity</t>
    </r>
    <r>
      <rPr>
        <sz val="11"/>
        <rFont val="Verdana"/>
        <family val="2"/>
      </rPr>
      <t xml:space="preserve"> be notified of major changes to the computing system environment that could impact the </t>
    </r>
    <r>
      <rPr>
        <strike/>
        <sz val="11"/>
        <color rgb="FFFF0000"/>
        <rFont val="Verdana"/>
        <family val="2"/>
      </rPr>
      <t>utility</t>
    </r>
    <r>
      <rPr>
        <sz val="11"/>
        <color rgb="FFFF0000"/>
        <rFont val="Verdana"/>
        <family val="2"/>
      </rPr>
      <t>entity</t>
    </r>
    <r>
      <rPr>
        <sz val="11"/>
        <rFont val="Verdana"/>
        <family val="2"/>
      </rPr>
      <t>'s security posture?</t>
    </r>
  </si>
  <si>
    <r>
      <t xml:space="preserve">Does your company own the physical data center where the </t>
    </r>
    <r>
      <rPr>
        <strike/>
        <sz val="11"/>
        <color rgb="FFFF0000"/>
        <rFont val="Verdana"/>
        <family val="2"/>
      </rPr>
      <t>utility</t>
    </r>
    <r>
      <rPr>
        <sz val="11"/>
        <color rgb="FFFF0000"/>
        <rFont val="Verdana"/>
        <family val="2"/>
      </rPr>
      <t>entity</t>
    </r>
    <r>
      <rPr>
        <sz val="11"/>
        <rFont val="Verdana"/>
        <family val="2"/>
      </rPr>
      <t>'s data will reside?</t>
    </r>
  </si>
  <si>
    <r>
      <t xml:space="preserve">Do you have cooling and fire suppression systems in all datacenters where </t>
    </r>
    <r>
      <rPr>
        <strike/>
        <sz val="11"/>
        <color rgb="FFFF0000"/>
        <rFont val="Verdana"/>
        <family val="2"/>
      </rPr>
      <t>utility</t>
    </r>
    <r>
      <rPr>
        <sz val="11"/>
        <color rgb="FFFF0000"/>
        <rFont val="Verdana"/>
        <family val="2"/>
      </rPr>
      <t>entity</t>
    </r>
    <r>
      <rPr>
        <sz val="11"/>
        <rFont val="Verdana"/>
        <family val="2"/>
      </rPr>
      <t xml:space="preserve"> data will reside?</t>
    </r>
  </si>
  <si>
    <r>
      <t xml:space="preserve">Is redundant power available and tested for all datacenters where </t>
    </r>
    <r>
      <rPr>
        <strike/>
        <sz val="11"/>
        <color rgb="FFFF0000"/>
        <rFont val="Verdana"/>
        <family val="2"/>
      </rPr>
      <t>utility</t>
    </r>
    <r>
      <rPr>
        <sz val="11"/>
        <color rgb="FFFF0000"/>
        <rFont val="Verdana"/>
        <family val="2"/>
      </rPr>
      <t>entity</t>
    </r>
    <r>
      <rPr>
        <sz val="11"/>
        <rFont val="Verdana"/>
        <family val="2"/>
      </rPr>
      <t xml:space="preserve"> data will reside? </t>
    </r>
  </si>
  <si>
    <r>
      <t xml:space="preserve">State how many internet service providers (ISPs) provide connectivity to each datacenter where the </t>
    </r>
    <r>
      <rPr>
        <strike/>
        <sz val="11"/>
        <color rgb="FFFF0000"/>
        <rFont val="Verdana"/>
        <family val="2"/>
      </rPr>
      <t>utility</t>
    </r>
    <r>
      <rPr>
        <sz val="11"/>
        <color rgb="FFFF0000"/>
        <rFont val="Verdana"/>
        <family val="2"/>
      </rPr>
      <t>entity</t>
    </r>
    <r>
      <rPr>
        <sz val="11"/>
        <rFont val="Verdana"/>
        <family val="2"/>
      </rPr>
      <t xml:space="preserve">'s data will reside. </t>
    </r>
  </si>
  <si>
    <r>
      <t>Does every datacenter where the</t>
    </r>
    <r>
      <rPr>
        <sz val="11"/>
        <color rgb="FFFF0000"/>
        <rFont val="Verdana"/>
        <family val="2"/>
      </rPr>
      <t xml:space="preserve"> </t>
    </r>
    <r>
      <rPr>
        <strike/>
        <sz val="11"/>
        <color rgb="FFFF0000"/>
        <rFont val="Verdana"/>
        <family val="2"/>
      </rPr>
      <t>utility</t>
    </r>
    <r>
      <rPr>
        <sz val="11"/>
        <color rgb="FFFF0000"/>
        <rFont val="Verdana"/>
        <family val="2"/>
      </rPr>
      <t>entity</t>
    </r>
    <r>
      <rPr>
        <sz val="11"/>
        <rFont val="Verdana"/>
        <family val="2"/>
      </rPr>
      <t>'s data will reside have multiple telephone company or network provider entrances to the facility?</t>
    </r>
  </si>
  <si>
    <r>
      <t xml:space="preserve">Will sensitive </t>
    </r>
    <r>
      <rPr>
        <strike/>
        <sz val="11"/>
        <color rgb="FFFF0000"/>
        <rFont val="Verdana"/>
        <family val="2"/>
      </rPr>
      <t>utility</t>
    </r>
    <r>
      <rPr>
        <sz val="11"/>
        <color rgb="FFFF0000"/>
        <rFont val="Verdana"/>
        <family val="2"/>
      </rPr>
      <t>entity</t>
    </r>
    <r>
      <rPr>
        <sz val="11"/>
        <rFont val="Verdana"/>
        <family val="2"/>
      </rPr>
      <t xml:space="preserve"> data be encrypted in storage? Please specify if through full disk encryption, data encryption, etc.</t>
    </r>
  </si>
  <si>
    <r>
      <t xml:space="preserve">Will </t>
    </r>
    <r>
      <rPr>
        <strike/>
        <sz val="11"/>
        <color rgb="FFFF0000"/>
        <rFont val="Verdana"/>
        <family val="2"/>
      </rPr>
      <t>utility</t>
    </r>
    <r>
      <rPr>
        <sz val="11"/>
        <color rgb="FFFF0000"/>
        <rFont val="Verdana"/>
        <family val="2"/>
      </rPr>
      <t>entity</t>
    </r>
    <r>
      <rPr>
        <sz val="11"/>
        <rFont val="Verdana"/>
        <family val="2"/>
      </rPr>
      <t>'s data be stored on any devices (database servers, file servers, SAN, NAS, etc.) configured with non-RFC 1918/4193 (i.e., publicly routable) IP addresses?</t>
    </r>
  </si>
  <si>
    <r>
      <t xml:space="preserve">Is </t>
    </r>
    <r>
      <rPr>
        <strike/>
        <sz val="11"/>
        <color rgb="FFFF0000"/>
        <rFont val="Verdana"/>
        <family val="2"/>
      </rPr>
      <t>utility</t>
    </r>
    <r>
      <rPr>
        <sz val="11"/>
        <color rgb="FFFF0000"/>
        <rFont val="Verdana"/>
        <family val="2"/>
      </rPr>
      <t>entity</t>
    </r>
    <r>
      <rPr>
        <sz val="11"/>
        <rFont val="Verdana"/>
        <family val="2"/>
      </rPr>
      <t xml:space="preserve"> unstructured data (e.g., file shares) encrypted?</t>
    </r>
  </si>
  <si>
    <r>
      <t xml:space="preserve">List all locations (countries) where the </t>
    </r>
    <r>
      <rPr>
        <strike/>
        <sz val="11"/>
        <color rgb="FFFF0000"/>
        <rFont val="Verdana"/>
        <family val="2"/>
      </rPr>
      <t>utility</t>
    </r>
    <r>
      <rPr>
        <sz val="11"/>
        <color rgb="FFFF0000"/>
        <rFont val="Verdana"/>
        <family val="2"/>
      </rPr>
      <t>entity</t>
    </r>
    <r>
      <rPr>
        <sz val="11"/>
        <rFont val="Verdana"/>
        <family val="2"/>
      </rPr>
      <t>'s data will be stored.</t>
    </r>
  </si>
  <si>
    <r>
      <t>Will any</t>
    </r>
    <r>
      <rPr>
        <sz val="11"/>
        <color rgb="FFFF0000"/>
        <rFont val="Verdana"/>
        <family val="2"/>
      </rPr>
      <t xml:space="preserve"> </t>
    </r>
    <r>
      <rPr>
        <strike/>
        <sz val="11"/>
        <color rgb="FFFF0000"/>
        <rFont val="Verdana"/>
        <family val="2"/>
      </rPr>
      <t>utility</t>
    </r>
    <r>
      <rPr>
        <sz val="11"/>
        <color rgb="FFFF0000"/>
        <rFont val="Verdana"/>
        <family val="2"/>
      </rPr>
      <t>entity</t>
    </r>
    <r>
      <rPr>
        <sz val="11"/>
        <rFont val="Verdana"/>
        <family val="2"/>
      </rPr>
      <t xml:space="preserve"> data be stored in the cloud?</t>
    </r>
  </si>
  <si>
    <r>
      <t>Do you have a process to notify purchasers of any supplier-identified cyber or physical security incidents related to your products or services that could pose risk to the</t>
    </r>
    <r>
      <rPr>
        <sz val="11"/>
        <color rgb="FFFF0000"/>
        <rFont val="Verdana"/>
        <family val="2"/>
      </rPr>
      <t xml:space="preserve"> </t>
    </r>
    <r>
      <rPr>
        <strike/>
        <sz val="11"/>
        <color rgb="FFFF0000"/>
        <rFont val="Verdana"/>
        <family val="2"/>
      </rPr>
      <t>utility</t>
    </r>
    <r>
      <rPr>
        <sz val="11"/>
        <color rgb="FFFF0000"/>
        <rFont val="Verdana"/>
        <family val="2"/>
      </rPr>
      <t>entity</t>
    </r>
    <r>
      <rPr>
        <sz val="11"/>
        <rFont val="Verdana"/>
        <family val="2"/>
      </rPr>
      <t>?</t>
    </r>
  </si>
  <si>
    <r>
      <t xml:space="preserve">Is a mobile application(s) part of the solution being provided to the </t>
    </r>
    <r>
      <rPr>
        <strike/>
        <sz val="11"/>
        <color rgb="FFFF0000"/>
        <rFont val="Verdana"/>
        <family val="2"/>
      </rPr>
      <t>utility</t>
    </r>
    <r>
      <rPr>
        <sz val="11"/>
        <color rgb="FFFF0000"/>
        <rFont val="Verdana"/>
        <family val="2"/>
      </rPr>
      <t>entity</t>
    </r>
    <r>
      <rPr>
        <sz val="11"/>
        <color theme="1"/>
        <rFont val="Verdana"/>
        <family val="2"/>
      </rPr>
      <t>?</t>
    </r>
  </si>
  <si>
    <r>
      <t xml:space="preserve">Is </t>
    </r>
    <r>
      <rPr>
        <strike/>
        <sz val="11"/>
        <color rgb="FFFF0000"/>
        <rFont val="Verdana"/>
        <family val="2"/>
      </rPr>
      <t>utility</t>
    </r>
    <r>
      <rPr>
        <sz val="11"/>
        <color rgb="FFFF0000"/>
        <rFont val="Verdana"/>
        <family val="2"/>
      </rPr>
      <t>entity</t>
    </r>
    <r>
      <rPr>
        <sz val="11"/>
        <color theme="1"/>
        <rFont val="Verdana"/>
        <family val="2"/>
      </rPr>
      <t>'s data encrypted in transport?</t>
    </r>
  </si>
  <si>
    <r>
      <t xml:space="preserve">Is </t>
    </r>
    <r>
      <rPr>
        <strike/>
        <sz val="11"/>
        <color rgb="FFFF0000"/>
        <rFont val="Verdana"/>
        <family val="2"/>
      </rPr>
      <t>utility</t>
    </r>
    <r>
      <rPr>
        <sz val="11"/>
        <color rgb="FFFF0000"/>
        <rFont val="Verdana"/>
        <family val="2"/>
      </rPr>
      <t>entity</t>
    </r>
    <r>
      <rPr>
        <sz val="11"/>
        <color theme="1"/>
        <rFont val="Verdana"/>
        <family val="2"/>
      </rPr>
      <t xml:space="preserve">'s data encrypted in storage? </t>
    </r>
  </si>
  <si>
    <r>
      <t xml:space="preserve">Do you provide inspection process documents for the </t>
    </r>
    <r>
      <rPr>
        <strike/>
        <sz val="11"/>
        <color rgb="FFFF0000"/>
        <rFont val="Verdana"/>
        <family val="2"/>
      </rPr>
      <t>utility</t>
    </r>
    <r>
      <rPr>
        <sz val="11"/>
        <color rgb="FFFF0000"/>
        <rFont val="Verdana"/>
        <family val="2"/>
      </rPr>
      <t>entity</t>
    </r>
    <r>
      <rPr>
        <sz val="11"/>
        <rFont val="Verdana"/>
        <family val="2"/>
      </rPr>
      <t xml:space="preserve"> to receive equipment?</t>
    </r>
  </si>
  <si>
    <r>
      <t xml:space="preserve">Do you have a process to monitor industry threat and information sharing entities (e.g., </t>
    </r>
    <r>
      <rPr>
        <strike/>
        <sz val="11"/>
        <color rgb="FFFF0000"/>
        <rFont val="Verdana"/>
        <family val="2"/>
      </rPr>
      <t>US-CERT,</t>
    </r>
    <r>
      <rPr>
        <sz val="11"/>
        <rFont val="Verdana"/>
        <family val="2"/>
      </rPr>
      <t xml:space="preserve"> National Vulnerability Database, CISA-AIS)?</t>
    </r>
  </si>
  <si>
    <r>
      <t xml:space="preserve">Do you establish and maintain a security program for the product(s) or service(s) being purchased, including implemented processes to verify the integrity and authenticity of the software, patches, and firmware relevant to the product(s) or service(s) being delivered to the </t>
    </r>
    <r>
      <rPr>
        <strike/>
        <sz val="11"/>
        <color rgb="FFFF0000"/>
        <rFont val="Verdana"/>
        <family val="2"/>
      </rPr>
      <t>utility</t>
    </r>
    <r>
      <rPr>
        <sz val="11"/>
        <color rgb="FFFF0000"/>
        <rFont val="Verdana"/>
        <family val="2"/>
      </rPr>
      <t>entity</t>
    </r>
    <r>
      <rPr>
        <sz val="11"/>
        <rFont val="Verdana"/>
        <family val="2"/>
      </rPr>
      <t>?</t>
    </r>
  </si>
  <si>
    <r>
      <t xml:space="preserve">Have you implemented security controls for the use of devices that access </t>
    </r>
    <r>
      <rPr>
        <strike/>
        <sz val="11"/>
        <color rgb="FFFF0000"/>
        <rFont val="Verdana"/>
        <family val="2"/>
      </rPr>
      <t>utility</t>
    </r>
    <r>
      <rPr>
        <sz val="11"/>
        <color rgb="FFFF0000"/>
        <rFont val="Verdana"/>
        <family val="2"/>
      </rPr>
      <t>entity</t>
    </r>
    <r>
      <rPr>
        <sz val="11"/>
        <rFont val="Verdana"/>
        <family val="2"/>
      </rPr>
      <t xml:space="preserve">'s system (e.g., mobile, laptop, non-company devices)? </t>
    </r>
  </si>
  <si>
    <r>
      <t xml:space="preserve">Is your cybersecurity program compliant with FISMA standards? Or, in the case of products configured by the </t>
    </r>
    <r>
      <rPr>
        <strike/>
        <sz val="11"/>
        <color rgb="FFFF0000"/>
        <rFont val="Verdana"/>
        <family val="2"/>
      </rPr>
      <t>utility</t>
    </r>
    <r>
      <rPr>
        <sz val="11"/>
        <color rgb="FFFF0000"/>
        <rFont val="Verdana"/>
        <family val="2"/>
      </rPr>
      <t>entity</t>
    </r>
    <r>
      <rPr>
        <sz val="11"/>
        <rFont val="Verdana"/>
        <family val="2"/>
      </rPr>
      <t xml:space="preserve"> client, do your products include features and capabilities that are in line with FISMA standards?</t>
    </r>
  </si>
  <si>
    <r>
      <t xml:space="preserve">Are employees allowed to take </t>
    </r>
    <r>
      <rPr>
        <strike/>
        <sz val="11"/>
        <color rgb="FFFF0000"/>
        <rFont val="Verdana"/>
        <family val="2"/>
      </rPr>
      <t>utility</t>
    </r>
    <r>
      <rPr>
        <sz val="11"/>
        <color rgb="FFFF0000"/>
        <rFont val="Verdana"/>
        <family val="2"/>
      </rPr>
      <t>entity</t>
    </r>
    <r>
      <rPr>
        <sz val="11"/>
        <color theme="1"/>
        <rFont val="Verdana"/>
        <family val="2"/>
      </rPr>
      <t xml:space="preserve">'s data out of the computing system in any form </t>
    </r>
    <r>
      <rPr>
        <sz val="11"/>
        <color rgb="FFFF0000"/>
        <rFont val="Verdana"/>
        <family val="2"/>
      </rPr>
      <t>(including entering into public artificial intelligence models)</t>
    </r>
    <r>
      <rPr>
        <sz val="11"/>
        <color theme="1"/>
        <rFont val="Verdana"/>
        <family val="2"/>
      </rPr>
      <t>?</t>
    </r>
  </si>
  <si>
    <r>
      <t xml:space="preserve">Do you notify the </t>
    </r>
    <r>
      <rPr>
        <strike/>
        <sz val="11"/>
        <color rgb="FFFF0000"/>
        <rFont val="Verdana"/>
        <family val="2"/>
      </rPr>
      <t>utility</t>
    </r>
    <r>
      <rPr>
        <sz val="11"/>
        <color rgb="FFFF0000"/>
        <rFont val="Verdana"/>
        <family val="2"/>
      </rPr>
      <t>entity</t>
    </r>
    <r>
      <rPr>
        <sz val="11"/>
        <rFont val="Verdana"/>
        <family val="2"/>
      </rPr>
      <t xml:space="preserve"> of any vulnerabilities in your product(s) or service(s) in a timely manner that does not increase threat vectors (e.g., security patch is available or vulnerability is publicly known or imminent to be released publicly)?</t>
    </r>
  </si>
  <si>
    <r>
      <t>Will you provide results of security scans to the</t>
    </r>
    <r>
      <rPr>
        <strike/>
        <sz val="11"/>
        <color theme="1"/>
        <rFont val="Verdana"/>
        <family val="2"/>
      </rPr>
      <t xml:space="preserve"> </t>
    </r>
    <r>
      <rPr>
        <strike/>
        <sz val="11"/>
        <color rgb="FFFF0000"/>
        <rFont val="Verdana"/>
        <family val="2"/>
      </rPr>
      <t>utility</t>
    </r>
    <r>
      <rPr>
        <sz val="11"/>
        <color rgb="FFFF0000"/>
        <rFont val="Verdana"/>
        <family val="2"/>
      </rPr>
      <t>entity</t>
    </r>
    <r>
      <rPr>
        <sz val="11"/>
        <color theme="1"/>
        <rFont val="Verdana"/>
        <family val="2"/>
      </rPr>
      <t>?</t>
    </r>
  </si>
  <si>
    <r>
      <t xml:space="preserve">In instances where the incident has the potential to affect the </t>
    </r>
    <r>
      <rPr>
        <strike/>
        <sz val="11"/>
        <color rgb="FFFF0000"/>
        <rFont val="Verdana"/>
        <family val="2"/>
      </rPr>
      <t>utility</t>
    </r>
    <r>
      <rPr>
        <sz val="11"/>
        <color rgb="FFFF0000"/>
        <rFont val="Verdana"/>
        <family val="2"/>
      </rPr>
      <t>entity</t>
    </r>
    <r>
      <rPr>
        <sz val="11"/>
        <color rgb="FF0070C0"/>
        <rFont val="Verdana"/>
        <family val="2"/>
      </rPr>
      <t>'s data and/or operations, is notification provided within 2 hours of identification? If not, please provide the number of hours before notification is made.</t>
    </r>
  </si>
  <si>
    <t>Added guidance regarding applicability of other CIP standards not mapped in this resource.
CIP mappings updated to refer more specifically to their table or attachment, where applicable.
NIST Cybersecurity Framework Version 1.1 mappings updated to NIST Cybersecurity Framework 2.0
VULN-16 and guidance updated to incorporate more risk assessment formats
Supplier response columns consolidated to use area of focus drop-down box; instructions updated
Reworded IAM-13, DATA-10 for clarity
Reworded THRD-01, CSPM-04, DATA-08, DATA-09, DATA-14, RISK-21 to include artificial intelligence
Replaced instances of "utility" with "entity" for consistency and to avoid potential confusion</t>
  </si>
  <si>
    <r>
      <t xml:space="preserve">Please note that </t>
    </r>
    <r>
      <rPr>
        <sz val="12"/>
        <color rgb="FFFF0000"/>
        <rFont val="Verdana"/>
        <family val="2"/>
      </rPr>
      <t xml:space="preserve">responses may be provided for three areas of focus </t>
    </r>
    <r>
      <rPr>
        <strike/>
        <sz val="12"/>
        <color rgb="FFFF0000"/>
        <rFont val="Verdana"/>
        <family val="2"/>
      </rPr>
      <t>there are THREE separate answers for questions</t>
    </r>
    <r>
      <rPr>
        <sz val="12"/>
        <color rgb="FFFF0000"/>
        <rFont val="Verdana"/>
        <family val="2"/>
      </rPr>
      <t>, each</t>
    </r>
    <r>
      <rPr>
        <sz val="12"/>
        <rFont val="Verdana"/>
        <family val="2"/>
      </rPr>
      <t xml:space="preserve"> relating to different computing environments a </t>
    </r>
    <r>
      <rPr>
        <strike/>
        <sz val="12"/>
        <color rgb="FFFF0000"/>
        <rFont val="Verdana"/>
        <family val="2"/>
      </rPr>
      <t>S</t>
    </r>
    <r>
      <rPr>
        <sz val="12"/>
        <color rgb="FFFF0000"/>
        <rFont val="Verdana"/>
        <family val="2"/>
      </rPr>
      <t>s</t>
    </r>
    <r>
      <rPr>
        <sz val="12"/>
        <rFont val="Verdana"/>
        <family val="2"/>
      </rPr>
      <t xml:space="preserve">upplier may utilize to meet client needs. The intent is to capture security measures for these different environments, as each has a different </t>
    </r>
    <r>
      <rPr>
        <strike/>
        <sz val="12"/>
        <color rgb="FFFF0000"/>
        <rFont val="Verdana"/>
        <family val="2"/>
      </rPr>
      <t>a</t>
    </r>
    <r>
      <rPr>
        <sz val="12"/>
        <color rgb="FFFF0000"/>
        <rFont val="Verdana"/>
        <family val="2"/>
      </rPr>
      <t>e</t>
    </r>
    <r>
      <rPr>
        <sz val="12"/>
        <rFont val="Verdana"/>
        <family val="2"/>
      </rPr>
      <t xml:space="preserve">ffect on </t>
    </r>
    <r>
      <rPr>
        <strike/>
        <sz val="12"/>
        <color rgb="FFFF0000"/>
        <rFont val="Verdana"/>
        <family val="2"/>
      </rPr>
      <t>utility</t>
    </r>
    <r>
      <rPr>
        <sz val="12"/>
        <color rgb="FFFF0000"/>
        <rFont val="Verdana"/>
        <family val="2"/>
      </rPr>
      <t>entity</t>
    </r>
    <r>
      <rPr>
        <sz val="12"/>
        <rFont val="Verdana"/>
        <family val="2"/>
      </rPr>
      <t xml:space="preserve"> client security:
</t>
    </r>
    <r>
      <rPr>
        <strike/>
        <sz val="12"/>
        <color rgb="FFFF0000"/>
        <rFont val="Verdana"/>
        <family val="2"/>
      </rPr>
      <t>1.</t>
    </r>
    <r>
      <rPr>
        <sz val="12"/>
        <color rgb="FFFF0000"/>
        <rFont val="Verdana"/>
        <family val="2"/>
      </rPr>
      <t xml:space="preserve">• </t>
    </r>
    <r>
      <rPr>
        <sz val="12"/>
        <rFont val="Verdana"/>
        <family val="2"/>
      </rPr>
      <t xml:space="preserve">Supplier </t>
    </r>
    <r>
      <rPr>
        <strike/>
        <sz val="12"/>
        <color rgb="FFFF0000"/>
        <rFont val="Verdana"/>
        <family val="2"/>
      </rPr>
      <t>Corporate</t>
    </r>
    <r>
      <rPr>
        <sz val="12"/>
        <rFont val="Verdana"/>
        <family val="2"/>
      </rPr>
      <t xml:space="preserve"> Systems - These are the computing systems the </t>
    </r>
    <r>
      <rPr>
        <strike/>
        <sz val="12"/>
        <color rgb="FFFF0000"/>
        <rFont val="Verdana"/>
        <family val="2"/>
      </rPr>
      <t>S</t>
    </r>
    <r>
      <rPr>
        <sz val="12"/>
        <color rgb="FFFF0000"/>
        <rFont val="Verdana"/>
        <family val="2"/>
      </rPr>
      <t>s</t>
    </r>
    <r>
      <rPr>
        <sz val="12"/>
        <rFont val="Verdana"/>
        <family val="2"/>
      </rPr>
      <t xml:space="preserve">upplier relies on for their own business needs, such as email, web presence, billing/invoicing, accounting, and others.
</t>
    </r>
    <r>
      <rPr>
        <strike/>
        <sz val="12"/>
        <color rgb="FFFF0000"/>
        <rFont val="Verdana"/>
        <family val="2"/>
      </rPr>
      <t>2.</t>
    </r>
    <r>
      <rPr>
        <sz val="12"/>
        <color rgb="FFFF0000"/>
        <rFont val="Verdana"/>
        <family val="2"/>
      </rPr>
      <t>•</t>
    </r>
    <r>
      <rPr>
        <sz val="12"/>
        <rFont val="Verdana"/>
        <family val="2"/>
      </rPr>
      <t xml:space="preserve"> Supplier Product - The actual product, be it software, hardware, or combination, that is sold to the </t>
    </r>
    <r>
      <rPr>
        <strike/>
        <sz val="12"/>
        <color rgb="FFFF0000"/>
        <rFont val="Verdana"/>
        <family val="2"/>
      </rPr>
      <t>utility</t>
    </r>
    <r>
      <rPr>
        <sz val="12"/>
        <color rgb="FFFF0000"/>
        <rFont val="Verdana"/>
        <family val="2"/>
      </rPr>
      <t>entity</t>
    </r>
    <r>
      <rPr>
        <sz val="12"/>
        <rFont val="Verdana"/>
        <family val="2"/>
      </rPr>
      <t xml:space="preserve"> client for their use.
</t>
    </r>
    <r>
      <rPr>
        <strike/>
        <sz val="12"/>
        <color rgb="FFFF0000"/>
        <rFont val="Verdana"/>
        <family val="2"/>
      </rPr>
      <t>3.</t>
    </r>
    <r>
      <rPr>
        <sz val="12"/>
        <color rgb="FFFF0000"/>
        <rFont val="Verdana"/>
        <family val="2"/>
      </rPr>
      <t>•</t>
    </r>
    <r>
      <rPr>
        <sz val="12"/>
        <rFont val="Verdana"/>
        <family val="2"/>
      </rPr>
      <t xml:space="preserve"> Supplier </t>
    </r>
    <r>
      <rPr>
        <strike/>
        <sz val="12"/>
        <color rgb="FFFF0000"/>
        <rFont val="Verdana"/>
        <family val="2"/>
      </rPr>
      <t>Product</t>
    </r>
    <r>
      <rPr>
        <sz val="12"/>
        <rFont val="Verdana"/>
        <family val="2"/>
      </rPr>
      <t xml:space="preserve"> Development </t>
    </r>
    <r>
      <rPr>
        <sz val="12"/>
        <color rgb="FFFF0000"/>
        <rFont val="Verdana"/>
        <family val="2"/>
      </rPr>
      <t>Environment</t>
    </r>
    <r>
      <rPr>
        <strike/>
        <sz val="12"/>
        <color rgb="FFFF0000"/>
        <rFont val="Verdana"/>
        <family val="2"/>
      </rPr>
      <t>Systems</t>
    </r>
    <r>
      <rPr>
        <sz val="12"/>
        <rFont val="Verdana"/>
        <family val="2"/>
      </rPr>
      <t xml:space="preserve"> - These are the computing systems the </t>
    </r>
    <r>
      <rPr>
        <strike/>
        <sz val="12"/>
        <color rgb="FFFF0000"/>
        <rFont val="Verdana"/>
        <family val="2"/>
      </rPr>
      <t>S</t>
    </r>
    <r>
      <rPr>
        <sz val="12"/>
        <color rgb="FFFF0000"/>
        <rFont val="Verdana"/>
        <family val="2"/>
      </rPr>
      <t>s</t>
    </r>
    <r>
      <rPr>
        <sz val="12"/>
        <rFont val="Verdana"/>
        <family val="2"/>
      </rPr>
      <t xml:space="preserve">upplier relies on for developing products sold to </t>
    </r>
    <r>
      <rPr>
        <strike/>
        <sz val="12"/>
        <color rgb="FFFF0000"/>
        <rFont val="Verdana"/>
        <family val="2"/>
      </rPr>
      <t>utility</t>
    </r>
    <r>
      <rPr>
        <sz val="12"/>
        <color rgb="FFFF0000"/>
        <rFont val="Verdana"/>
        <family val="2"/>
      </rPr>
      <t>entity</t>
    </r>
    <r>
      <rPr>
        <sz val="12"/>
        <rFont val="Verdana"/>
        <family val="2"/>
      </rPr>
      <t xml:space="preserve"> clients, such as software development environment(s), software/hardware testing systems, automated testing infrastructure.
</t>
    </r>
    <r>
      <rPr>
        <sz val="12"/>
        <color rgb="FFFF0000"/>
        <rFont val="Verdana"/>
        <family val="2"/>
      </rPr>
      <t>The following steps may be used by a supplier to complete this Questionnaire; if multiple areas of focus are being submitted, complete and return a separate Questionnaire for each area. 
Step 1: Using the descriptions above, select which area of focus these responses apply to in the Questionnaire Area of Focus drop-down box below.</t>
    </r>
    <r>
      <rPr>
        <sz val="12"/>
        <rFont val="Verdana"/>
        <family val="2"/>
      </rPr>
      <t xml:space="preserve">
</t>
    </r>
    <r>
      <rPr>
        <sz val="12"/>
        <color rgb="FFFF0000"/>
        <rFont val="Verdana"/>
        <family val="2"/>
      </rPr>
      <t xml:space="preserve">Step </t>
    </r>
    <r>
      <rPr>
        <strike/>
        <sz val="12"/>
        <color rgb="FFFF0000"/>
        <rFont val="Verdana"/>
        <family val="2"/>
      </rPr>
      <t>1</t>
    </r>
    <r>
      <rPr>
        <sz val="12"/>
        <color rgb="FFFF0000"/>
        <rFont val="Verdana"/>
        <family val="2"/>
      </rPr>
      <t>2</t>
    </r>
    <r>
      <rPr>
        <sz val="12"/>
        <rFont val="Verdana"/>
        <family val="2"/>
      </rPr>
      <t xml:space="preserve">: Complete each section answering each set of questions. Do NOT provide values in the Answer, Weight, or Score columns - they should remain blank.
Step </t>
    </r>
    <r>
      <rPr>
        <strike/>
        <sz val="12"/>
        <color rgb="FFFF0000"/>
        <rFont val="Verdana"/>
        <family val="2"/>
      </rPr>
      <t>2</t>
    </r>
    <r>
      <rPr>
        <sz val="12"/>
        <color rgb="FFFF0000"/>
        <rFont val="Verdana"/>
        <family val="2"/>
      </rPr>
      <t>3</t>
    </r>
    <r>
      <rPr>
        <sz val="12"/>
        <rFont val="Verdana"/>
        <family val="2"/>
      </rPr>
      <t xml:space="preserve">: Submit the completed </t>
    </r>
    <r>
      <rPr>
        <i/>
        <sz val="12"/>
        <rFont val="Verdana"/>
        <family val="2"/>
      </rPr>
      <t>Energy Sector Supply Chain Risk Questionnaire</t>
    </r>
    <r>
      <rPr>
        <sz val="12"/>
        <rFont val="Verdana"/>
        <family val="2"/>
      </rPr>
      <t xml:space="preserve"> to the </t>
    </r>
    <r>
      <rPr>
        <strike/>
        <sz val="12"/>
        <color rgb="FFFF0000"/>
        <rFont val="Verdana"/>
        <family val="2"/>
      </rPr>
      <t>utility</t>
    </r>
    <r>
      <rPr>
        <sz val="12"/>
        <color rgb="FFFF0000"/>
        <rFont val="Verdana"/>
        <family val="2"/>
      </rPr>
      <t>entity</t>
    </r>
    <r>
      <rPr>
        <sz val="12"/>
        <rFont val="Verdana"/>
        <family val="2"/>
      </rPr>
      <t xml:space="preserve"> according to </t>
    </r>
    <r>
      <rPr>
        <strike/>
        <sz val="12"/>
        <color rgb="FFFF0000"/>
        <rFont val="Verdana"/>
        <family val="2"/>
      </rPr>
      <t>utility</t>
    </r>
    <r>
      <rPr>
        <sz val="12"/>
        <color rgb="FFFF0000"/>
        <rFont val="Verdana"/>
        <family val="2"/>
      </rPr>
      <t>entity</t>
    </r>
    <r>
      <rPr>
        <sz val="12"/>
        <rFont val="Verdana"/>
        <family val="2"/>
      </rPr>
      <t>'s procedures.
Most answers may be "Yes", "No", or "Not Applicable</t>
    </r>
    <r>
      <rPr>
        <sz val="12"/>
        <color rgb="FFFF0000"/>
        <rFont val="Verdana"/>
        <family val="2"/>
      </rPr>
      <t>.</t>
    </r>
    <r>
      <rPr>
        <sz val="12"/>
        <rFont val="Verdana"/>
        <family val="2"/>
      </rPr>
      <t>"</t>
    </r>
    <r>
      <rPr>
        <strike/>
        <sz val="12"/>
        <color rgb="FFFF0000"/>
        <rFont val="Verdana"/>
        <family val="2"/>
      </rPr>
      <t>.</t>
    </r>
    <r>
      <rPr>
        <sz val="12"/>
        <rFont val="Verdana"/>
        <family val="2"/>
      </rPr>
      <t xml:space="preserve"> Cases of "Not Applicable" must have a reason listed in the "Additional Information" box. The Guidance column </t>
    </r>
    <r>
      <rPr>
        <strike/>
        <sz val="12"/>
        <color rgb="FFFF0000"/>
        <rFont val="Verdana"/>
        <family val="2"/>
      </rPr>
      <t>will</t>
    </r>
    <r>
      <rPr>
        <sz val="12"/>
        <color rgb="FFFF0000"/>
        <rFont val="Verdana"/>
        <family val="2"/>
      </rPr>
      <t xml:space="preserve"> may</t>
    </r>
    <r>
      <rPr>
        <sz val="12"/>
        <rFont val="Verdana"/>
        <family val="2"/>
      </rPr>
      <t xml:space="preserve"> provide details on what to include (at a minimum) in the "Additional Information" column. Abbreviations and definitions are provided in the </t>
    </r>
    <r>
      <rPr>
        <i/>
        <sz val="12"/>
        <rFont val="Verdana"/>
        <family val="2"/>
      </rPr>
      <t>NATF Supply Chain Security Criteria</t>
    </r>
    <r>
      <rPr>
        <sz val="12"/>
        <rFont val="Verdana"/>
        <family val="2"/>
      </rPr>
      <t>. Defined terms can be found in the NERC Glossary of Terms on the NERC Standards Program Area website or directly at https://www.nerc.com/pa/Stand/Glossary%20of%20Terms/Glossary_of_Terms.pdf.</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</si>
</sst>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80" x14ac:knownFonts="1">
    <font>
      <sz val="12"/>
      <color indexed="8"/>
      <name val="Verdana"/>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20"/>
      <color theme="0"/>
      <name val="Verdana"/>
      <family val="2"/>
    </font>
    <font>
      <b/>
      <sz val="12"/>
      <color theme="0"/>
      <name val="Verdana"/>
      <family val="2"/>
    </font>
    <font>
      <sz val="11"/>
      <color indexed="8"/>
      <name val="Verdana"/>
      <family val="2"/>
    </font>
    <font>
      <sz val="11"/>
      <color theme="1"/>
      <name val="Verdana"/>
      <family val="2"/>
    </font>
    <font>
      <b/>
      <sz val="12"/>
      <color theme="1"/>
      <name val="Verdana"/>
      <family val="2"/>
    </font>
    <font>
      <i/>
      <sz val="12"/>
      <color theme="1"/>
      <name val="Verdana"/>
      <family val="2"/>
    </font>
    <font>
      <b/>
      <sz val="14"/>
      <color theme="0"/>
      <name val="Verdana"/>
      <family val="2"/>
    </font>
    <font>
      <sz val="12"/>
      <color theme="0"/>
      <name val="Verdana"/>
      <family val="2"/>
    </font>
    <font>
      <b/>
      <sz val="11"/>
      <color rgb="FFFF0000"/>
      <name val="Verdana"/>
      <family val="2"/>
    </font>
    <font>
      <sz val="11"/>
      <color rgb="FFFF0000"/>
      <name val="Verdana"/>
      <family val="2"/>
    </font>
    <font>
      <sz val="11"/>
      <color rgb="FF000000"/>
      <name val="Verdana"/>
      <family val="2"/>
    </font>
    <font>
      <b/>
      <sz val="11"/>
      <color indexed="8"/>
      <name val="Verdana"/>
      <family val="2"/>
    </font>
    <font>
      <sz val="12"/>
      <color indexed="8"/>
      <name val="Verdana"/>
      <family val="2"/>
    </font>
    <font>
      <sz val="11"/>
      <name val="Verdana"/>
      <family val="2"/>
    </font>
    <font>
      <sz val="12"/>
      <name val="Verdana"/>
      <family val="2"/>
    </font>
    <font>
      <u/>
      <sz val="11"/>
      <color theme="1"/>
      <name val="Verdana"/>
      <family val="2"/>
    </font>
    <font>
      <sz val="11"/>
      <color rgb="FF7030A0"/>
      <name val="Verdana"/>
      <family val="2"/>
    </font>
    <font>
      <sz val="8"/>
      <name val="Verdana"/>
      <family val="2"/>
    </font>
    <font>
      <i/>
      <sz val="11"/>
      <name val="Verdana"/>
      <family val="2"/>
    </font>
    <font>
      <sz val="11"/>
      <color rgb="FF0070C0"/>
      <name val="Verdana"/>
      <family val="2"/>
    </font>
    <font>
      <sz val="9"/>
      <color indexed="8"/>
      <name val="Calibri"/>
      <family val="2"/>
    </font>
    <font>
      <sz val="11"/>
      <name val="Calibri"/>
      <family val="2"/>
      <scheme val="minor"/>
    </font>
    <font>
      <b/>
      <sz val="16"/>
      <color theme="0" tint="-0.249977111117893"/>
      <name val="Verdana"/>
      <family val="2"/>
    </font>
    <font>
      <u/>
      <sz val="12"/>
      <color theme="10"/>
      <name val="Verdana"/>
      <family val="2"/>
    </font>
    <font>
      <sz val="8"/>
      <name val="Verdana"/>
      <family val="2"/>
    </font>
    <font>
      <sz val="11"/>
      <color theme="8"/>
      <name val="Verdana"/>
      <family val="2"/>
    </font>
    <font>
      <sz val="14"/>
      <color indexed="8"/>
      <name val="Verdana"/>
      <family val="2"/>
    </font>
    <font>
      <b/>
      <sz val="16"/>
      <color indexed="8"/>
      <name val="Verdana"/>
      <family val="2"/>
    </font>
    <font>
      <b/>
      <sz val="14"/>
      <color indexed="8"/>
      <name val="Verdana"/>
      <family val="2"/>
    </font>
    <font>
      <i/>
      <sz val="11"/>
      <name val="Calibri"/>
      <family val="2"/>
      <scheme val="minor"/>
    </font>
    <font>
      <b/>
      <sz val="22"/>
      <name val="Calibri Light"/>
      <family val="2"/>
      <scheme val="major"/>
    </font>
    <font>
      <sz val="11"/>
      <color indexed="8"/>
      <name val="Calibri"/>
      <family val="2"/>
      <scheme val="minor"/>
    </font>
    <font>
      <b/>
      <sz val="24"/>
      <color theme="4" tint="-0.499984740745262"/>
      <name val="Calibri Light"/>
      <family val="2"/>
      <scheme val="major"/>
    </font>
    <font>
      <sz val="10"/>
      <name val="Arial"/>
      <family val="2"/>
    </font>
    <font>
      <b/>
      <sz val="12"/>
      <name val="Calibri"/>
      <family val="2"/>
      <scheme val="minor"/>
    </font>
    <font>
      <b/>
      <sz val="9"/>
      <name val="Calibri"/>
      <family val="2"/>
      <scheme val="minor"/>
    </font>
    <font>
      <strike/>
      <sz val="11"/>
      <name val="Verdana"/>
      <family val="2"/>
    </font>
    <font>
      <b/>
      <sz val="12"/>
      <name val="Calibri Light"/>
      <family val="2"/>
      <scheme val="major"/>
    </font>
    <font>
      <b/>
      <sz val="11"/>
      <name val="Calibri Light"/>
      <family val="2"/>
      <scheme val="major"/>
    </font>
    <font>
      <sz val="12"/>
      <name val="Calibri"/>
      <family val="2"/>
      <scheme val="minor"/>
    </font>
    <font>
      <strike/>
      <sz val="12"/>
      <name val="Calibri"/>
      <family val="2"/>
      <scheme val="minor"/>
    </font>
    <font>
      <b/>
      <sz val="12"/>
      <color theme="2"/>
      <name val="Verdana"/>
      <family val="2"/>
    </font>
    <font>
      <sz val="11"/>
      <color rgb="FFFF0000"/>
      <name val="Calibri"/>
      <family val="2"/>
      <scheme val="minor"/>
    </font>
    <font>
      <b/>
      <sz val="12"/>
      <color rgb="FFFF0000"/>
      <name val="Calibri"/>
      <family val="2"/>
      <scheme val="minor"/>
    </font>
    <font>
      <sz val="12"/>
      <color rgb="FFFF0000"/>
      <name val="Calibri"/>
      <family val="2"/>
      <scheme val="minor"/>
    </font>
    <font>
      <b/>
      <sz val="16"/>
      <color rgb="FFFF0000"/>
      <name val="Verdana"/>
      <family val="2"/>
    </font>
    <font>
      <b/>
      <sz val="12"/>
      <color rgb="FFFF0000"/>
      <name val="Verdana"/>
      <family val="2"/>
    </font>
    <font>
      <b/>
      <sz val="24"/>
      <color rgb="FFFF0000"/>
      <name val="Calibri Light"/>
      <family val="2"/>
      <scheme val="major"/>
    </font>
    <font>
      <sz val="12"/>
      <color rgb="FFFF0000"/>
      <name val="Verdana"/>
      <family val="2"/>
    </font>
    <font>
      <strike/>
      <sz val="12"/>
      <color rgb="FFFF0000"/>
      <name val="Calibri"/>
      <family val="2"/>
      <scheme val="minor"/>
    </font>
    <font>
      <strike/>
      <sz val="11"/>
      <color rgb="FFFF0000"/>
      <name val="Verdana"/>
      <family val="2"/>
    </font>
    <font>
      <strike/>
      <sz val="11"/>
      <color rgb="FFFF0000"/>
      <name val="Calibri"/>
      <family val="2"/>
      <scheme val="minor"/>
    </font>
    <font>
      <b/>
      <strike/>
      <sz val="16"/>
      <color rgb="FFFF0000"/>
      <name val="Verdana"/>
      <family val="2"/>
    </font>
    <font>
      <strike/>
      <sz val="11"/>
      <color indexed="8"/>
      <name val="Verdana"/>
      <family val="2"/>
    </font>
    <font>
      <b/>
      <strike/>
      <sz val="14"/>
      <color theme="0"/>
      <name val="Verdana"/>
      <family val="2"/>
    </font>
    <font>
      <strike/>
      <sz val="11"/>
      <color rgb="FF7030A0"/>
      <name val="Verdana"/>
      <family val="2"/>
    </font>
    <font>
      <strike/>
      <sz val="12"/>
      <color rgb="FFFF0000"/>
      <name val="Verdana"/>
      <family val="2"/>
    </font>
    <font>
      <b/>
      <sz val="14"/>
      <color rgb="FFFF0000"/>
      <name val="Verdana"/>
      <family val="2"/>
    </font>
    <font>
      <sz val="14"/>
      <color rgb="FFFF0000"/>
      <name val="Verdana"/>
      <family val="2"/>
    </font>
    <font>
      <b/>
      <strike/>
      <sz val="12"/>
      <color rgb="FFFF0000"/>
      <name val="Calibri"/>
      <family val="2"/>
      <scheme val="minor"/>
    </font>
    <font>
      <b/>
      <sz val="9"/>
      <name val="Calibri"/>
      <family val="2"/>
    </font>
    <font>
      <i/>
      <sz val="12"/>
      <name val="Verdana"/>
      <family val="2"/>
    </font>
    <font>
      <b/>
      <sz val="16"/>
      <color theme="2" tint="-9.9978637043366805E-2"/>
      <name val="Verdana"/>
      <family val="2"/>
    </font>
    <font>
      <b/>
      <strike/>
      <sz val="11"/>
      <color rgb="FFFF0000"/>
      <name val="Verdana"/>
      <family val="2"/>
    </font>
    <font>
      <strike/>
      <sz val="11"/>
      <color theme="1"/>
      <name val="Verdana"/>
      <family val="2"/>
    </font>
  </fonts>
  <fills count="24">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1"/>
        <bgColor indexed="64"/>
      </patternFill>
    </fill>
    <fill>
      <patternFill patternType="solid">
        <fgColor theme="0" tint="-0.14999847407452621"/>
        <bgColor indexed="64"/>
      </patternFill>
    </fill>
    <fill>
      <patternFill patternType="solid">
        <fgColor theme="1" tint="0.249977111117893"/>
        <bgColor indexed="64"/>
      </patternFill>
    </fill>
    <fill>
      <patternFill patternType="solid">
        <fgColor rgb="FFFFFFFF"/>
        <bgColor indexed="64"/>
      </patternFill>
    </fill>
    <fill>
      <patternFill patternType="solid">
        <fgColor rgb="FFF2F2F2"/>
        <bgColor rgb="FFF2F2F2"/>
      </patternFill>
    </fill>
    <fill>
      <patternFill patternType="solid">
        <fgColor theme="9" tint="-0.249977111117893"/>
        <bgColor indexed="64"/>
      </patternFill>
    </fill>
    <fill>
      <patternFill patternType="solid">
        <fgColor rgb="FFF2F2F2"/>
        <bgColor indexed="64"/>
      </patternFill>
    </fill>
    <fill>
      <patternFill patternType="solid">
        <fgColor theme="0" tint="-4.9989318521683403E-2"/>
        <bgColor rgb="FFF2F2F2"/>
      </patternFill>
    </fill>
    <fill>
      <patternFill patternType="solid">
        <fgColor theme="2" tint="-0.749992370372631"/>
        <bgColor indexed="64"/>
      </patternFill>
    </fill>
    <fill>
      <patternFill patternType="solid">
        <fgColor theme="9" tint="0.79998168889431442"/>
        <bgColor indexed="64"/>
      </patternFill>
    </fill>
    <fill>
      <patternFill patternType="solid">
        <fgColor rgb="FFEBF1DE"/>
        <bgColor rgb="FF000000"/>
      </patternFill>
    </fill>
    <fill>
      <patternFill patternType="solid">
        <fgColor rgb="FFB8CCE4"/>
        <bgColor indexed="64"/>
      </patternFill>
    </fill>
    <fill>
      <patternFill patternType="solid">
        <fgColor rgb="FFB8CCE4"/>
        <bgColor rgb="FF000000"/>
      </patternFill>
    </fill>
    <fill>
      <patternFill patternType="solid">
        <fgColor rgb="FFDCE6F1"/>
        <bgColor rgb="FF000000"/>
      </patternFill>
    </fill>
    <fill>
      <patternFill patternType="solid">
        <fgColor rgb="FFDCE6F1"/>
        <bgColor indexed="64"/>
      </patternFill>
    </fill>
    <fill>
      <patternFill patternType="solid">
        <fgColor rgb="FFC4D79B"/>
        <bgColor indexed="64"/>
      </patternFill>
    </fill>
    <fill>
      <patternFill patternType="solid">
        <fgColor rgb="FFEBF1DE"/>
        <bgColor indexed="64"/>
      </patternFill>
    </fill>
    <fill>
      <patternFill patternType="solid">
        <fgColor rgb="FFFCD5B4"/>
        <bgColor rgb="FF000000"/>
      </patternFill>
    </fill>
    <fill>
      <patternFill patternType="solid">
        <fgColor rgb="FFFCD5B4"/>
        <bgColor indexed="64"/>
      </patternFill>
    </fill>
    <fill>
      <patternFill patternType="solid">
        <fgColor rgb="FFFF0000"/>
        <bgColor indexed="64"/>
      </patternFill>
    </fill>
  </fills>
  <borders count="2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bottom/>
      <diagonal/>
    </border>
    <border>
      <left/>
      <right style="thin">
        <color indexed="64"/>
      </right>
      <top style="thin">
        <color auto="1"/>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auto="1"/>
      </bottom>
      <diagonal/>
    </border>
    <border>
      <left/>
      <right style="thin">
        <color auto="1"/>
      </right>
      <top/>
      <bottom style="thin">
        <color auto="1"/>
      </bottom>
      <diagonal/>
    </border>
    <border>
      <left/>
      <right/>
      <top/>
      <bottom style="thin">
        <color auto="1"/>
      </bottom>
      <diagonal/>
    </border>
    <border>
      <left/>
      <right/>
      <top/>
      <bottom style="medium">
        <color indexed="64"/>
      </bottom>
      <diagonal/>
    </border>
    <border>
      <left style="thin">
        <color indexed="64"/>
      </left>
      <right style="thin">
        <color auto="1"/>
      </right>
      <top style="thin">
        <color auto="1"/>
      </top>
      <bottom/>
      <diagonal/>
    </border>
    <border>
      <left style="thin">
        <color indexed="64"/>
      </left>
      <right style="thin">
        <color auto="1"/>
      </right>
      <top/>
      <bottom style="thin">
        <color auto="1"/>
      </bottom>
      <diagonal/>
    </border>
  </borders>
  <cellStyleXfs count="93">
    <xf numFmtId="0" fontId="0" fillId="0" borderId="0" applyNumberFormat="0" applyFill="0" applyBorder="0" applyProtection="0">
      <alignment vertical="top" wrapText="1"/>
    </xf>
    <xf numFmtId="0" fontId="14" fillId="0" borderId="0"/>
    <xf numFmtId="0" fontId="11" fillId="0" borderId="0"/>
    <xf numFmtId="0" fontId="9" fillId="0" borderId="0"/>
    <xf numFmtId="0" fontId="38" fillId="0" borderId="0" applyNumberFormat="0" applyFill="0" applyBorder="0" applyAlignment="0" applyProtection="0">
      <alignment vertical="top" wrapText="1"/>
    </xf>
    <xf numFmtId="0" fontId="8" fillId="0" borderId="0"/>
    <xf numFmtId="0" fontId="8" fillId="0" borderId="0"/>
    <xf numFmtId="0" fontId="7" fillId="0" borderId="0"/>
    <xf numFmtId="0" fontId="7" fillId="0" borderId="0"/>
    <xf numFmtId="0" fontId="27" fillId="0" borderId="0" applyNumberFormat="0" applyFill="0" applyBorder="0" applyProtection="0">
      <alignment vertical="top" wrapText="1"/>
    </xf>
    <xf numFmtId="0" fontId="6"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48"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cellStyleXfs>
  <cellXfs count="227">
    <xf numFmtId="0" fontId="0" fillId="0" borderId="0" xfId="0">
      <alignment vertical="top" wrapText="1"/>
    </xf>
    <xf numFmtId="0" fontId="17" fillId="0" borderId="0" xfId="0" applyNumberFormat="1" applyFont="1" applyAlignment="1"/>
    <xf numFmtId="0" fontId="21" fillId="4" borderId="1" xfId="0" applyNumberFormat="1" applyFont="1" applyFill="1" applyBorder="1" applyAlignment="1">
      <alignment horizontal="center" vertical="center" wrapText="1"/>
    </xf>
    <xf numFmtId="0" fontId="18" fillId="2" borderId="1" xfId="0" applyNumberFormat="1" applyFont="1" applyFill="1" applyBorder="1" applyAlignment="1">
      <alignment vertical="center" wrapText="1"/>
    </xf>
    <xf numFmtId="0" fontId="25" fillId="8" borderId="1" xfId="0" applyFont="1" applyFill="1" applyBorder="1" applyAlignment="1">
      <alignment vertical="center" wrapText="1"/>
    </xf>
    <xf numFmtId="0" fontId="17" fillId="0" borderId="0" xfId="0" applyNumberFormat="1" applyFont="1" applyAlignment="1">
      <alignment horizontal="center" vertical="center"/>
    </xf>
    <xf numFmtId="0" fontId="17" fillId="0" borderId="0" xfId="0" applyNumberFormat="1" applyFont="1" applyAlignment="1">
      <alignment wrapText="1"/>
    </xf>
    <xf numFmtId="0" fontId="23" fillId="0" borderId="0" xfId="0" applyNumberFormat="1" applyFont="1" applyBorder="1" applyAlignment="1">
      <alignment wrapText="1"/>
    </xf>
    <xf numFmtId="0" fontId="0" fillId="2" borderId="0" xfId="0" applyFill="1" applyBorder="1" applyAlignment="1">
      <alignment vertical="top"/>
    </xf>
    <xf numFmtId="0" fontId="17" fillId="2" borderId="0" xfId="0" applyFont="1" applyFill="1" applyBorder="1" applyAlignment="1">
      <alignment vertical="center"/>
    </xf>
    <xf numFmtId="0" fontId="29" fillId="7" borderId="1" xfId="0" applyFont="1" applyFill="1" applyBorder="1" applyAlignment="1">
      <alignment vertical="center" wrapText="1"/>
    </xf>
    <xf numFmtId="0" fontId="28" fillId="3" borderId="1" xfId="0" applyNumberFormat="1" applyFont="1" applyFill="1" applyBorder="1" applyAlignment="1">
      <alignment vertical="center" wrapText="1"/>
    </xf>
    <xf numFmtId="1" fontId="28" fillId="3" borderId="1" xfId="0" applyNumberFormat="1" applyFont="1" applyFill="1" applyBorder="1" applyAlignment="1">
      <alignment vertical="center" wrapText="1"/>
    </xf>
    <xf numFmtId="0" fontId="28" fillId="7" borderId="1" xfId="0" applyFont="1" applyFill="1" applyBorder="1" applyAlignment="1">
      <alignment vertical="center" wrapText="1"/>
    </xf>
    <xf numFmtId="0" fontId="28" fillId="10" borderId="1" xfId="0" applyNumberFormat="1" applyFont="1" applyFill="1" applyBorder="1" applyAlignment="1">
      <alignment vertical="center" wrapText="1"/>
    </xf>
    <xf numFmtId="1" fontId="31" fillId="0" borderId="1" xfId="0" applyNumberFormat="1" applyFont="1" applyFill="1" applyBorder="1" applyAlignment="1">
      <alignment vertical="center" wrapText="1"/>
    </xf>
    <xf numFmtId="0" fontId="18" fillId="10" borderId="1" xfId="0" applyNumberFormat="1" applyFont="1" applyFill="1" applyBorder="1" applyAlignment="1">
      <alignment vertical="center" wrapText="1"/>
    </xf>
    <xf numFmtId="0" fontId="31" fillId="3" borderId="1" xfId="0" applyNumberFormat="1" applyFont="1" applyFill="1" applyBorder="1" applyAlignment="1">
      <alignment horizontal="left" vertical="center" wrapText="1"/>
    </xf>
    <xf numFmtId="0" fontId="28" fillId="2" borderId="1" xfId="0" applyNumberFormat="1" applyFont="1" applyFill="1" applyBorder="1" applyAlignment="1">
      <alignment vertical="center" wrapText="1"/>
    </xf>
    <xf numFmtId="1" fontId="28" fillId="0" borderId="1" xfId="0" applyNumberFormat="1" applyFont="1" applyFill="1" applyBorder="1" applyAlignment="1">
      <alignment vertical="center" wrapText="1"/>
    </xf>
    <xf numFmtId="0" fontId="28" fillId="2" borderId="4" xfId="0" applyFont="1" applyFill="1" applyBorder="1" applyAlignment="1">
      <alignment vertical="center" wrapText="1"/>
    </xf>
    <xf numFmtId="0" fontId="31" fillId="0" borderId="1" xfId="0" applyNumberFormat="1" applyFont="1" applyFill="1" applyBorder="1" applyAlignment="1">
      <alignment horizontal="left" vertical="center" wrapText="1"/>
    </xf>
    <xf numFmtId="0" fontId="28" fillId="0" borderId="1" xfId="0" applyNumberFormat="1" applyFont="1" applyFill="1" applyBorder="1" applyAlignment="1">
      <alignment horizontal="left" vertical="center" wrapText="1"/>
    </xf>
    <xf numFmtId="0" fontId="29" fillId="0" borderId="1" xfId="0" applyFont="1" applyFill="1" applyBorder="1" applyAlignment="1">
      <alignment vertical="center" wrapText="1"/>
    </xf>
    <xf numFmtId="0" fontId="28" fillId="0" borderId="1" xfId="0" applyNumberFormat="1" applyFont="1" applyFill="1" applyBorder="1" applyAlignment="1">
      <alignment vertical="center" wrapText="1"/>
    </xf>
    <xf numFmtId="0" fontId="31" fillId="0" borderId="1" xfId="0" applyNumberFormat="1" applyFont="1" applyFill="1" applyBorder="1" applyAlignment="1">
      <alignment vertical="center" wrapText="1"/>
    </xf>
    <xf numFmtId="0" fontId="17" fillId="2" borderId="5" xfId="0" applyFont="1" applyFill="1" applyBorder="1" applyAlignment="1">
      <alignment vertical="center"/>
    </xf>
    <xf numFmtId="0" fontId="16" fillId="9" borderId="1" xfId="0" applyNumberFormat="1" applyFont="1" applyFill="1" applyBorder="1" applyAlignment="1">
      <alignment horizontal="left" vertical="center" wrapText="1"/>
    </xf>
    <xf numFmtId="0" fontId="17" fillId="0" borderId="0" xfId="0" applyNumberFormat="1" applyFont="1" applyAlignment="1">
      <alignment horizontal="left" vertical="center"/>
    </xf>
    <xf numFmtId="0" fontId="17" fillId="2" borderId="0" xfId="0" applyNumberFormat="1" applyFont="1" applyFill="1" applyBorder="1" applyAlignment="1">
      <alignment horizontal="left" vertical="center"/>
    </xf>
    <xf numFmtId="0" fontId="17" fillId="2" borderId="6" xfId="0" applyNumberFormat="1" applyFont="1" applyFill="1" applyBorder="1" applyAlignment="1">
      <alignment horizontal="left" vertical="center"/>
    </xf>
    <xf numFmtId="0" fontId="28" fillId="3" borderId="1" xfId="0" applyNumberFormat="1" applyFont="1" applyFill="1" applyBorder="1" applyAlignment="1">
      <alignment horizontal="left" vertical="center" wrapText="1"/>
    </xf>
    <xf numFmtId="0" fontId="28" fillId="2" borderId="1" xfId="0" applyNumberFormat="1" applyFont="1" applyFill="1" applyBorder="1" applyAlignment="1">
      <alignment horizontal="left" vertical="center" wrapText="1"/>
    </xf>
    <xf numFmtId="0" fontId="28" fillId="2" borderId="1" xfId="0" applyNumberFormat="1" applyFont="1" applyFill="1" applyBorder="1" applyAlignment="1">
      <alignment horizontal="center" vertical="center"/>
    </xf>
    <xf numFmtId="0" fontId="28" fillId="2" borderId="1" xfId="0" applyNumberFormat="1" applyFont="1" applyFill="1" applyBorder="1" applyAlignment="1">
      <alignment horizontal="center" vertical="center" wrapText="1"/>
    </xf>
    <xf numFmtId="0" fontId="28" fillId="8" borderId="1" xfId="0" applyFont="1" applyFill="1" applyBorder="1" applyAlignment="1">
      <alignment vertical="center" wrapText="1"/>
    </xf>
    <xf numFmtId="0" fontId="28" fillId="2" borderId="1" xfId="0" applyFont="1" applyFill="1" applyBorder="1" applyAlignment="1">
      <alignment horizontal="center" vertical="center" wrapText="1"/>
    </xf>
    <xf numFmtId="0" fontId="24" fillId="2" borderId="1" xfId="0" applyFont="1" applyFill="1" applyBorder="1" applyAlignment="1">
      <alignment horizontal="center" vertical="center" wrapText="1"/>
    </xf>
    <xf numFmtId="0" fontId="24" fillId="2" borderId="1" xfId="0" applyNumberFormat="1" applyFont="1" applyFill="1" applyBorder="1" applyAlignment="1">
      <alignment horizontal="center" vertical="center"/>
    </xf>
    <xf numFmtId="0" fontId="24" fillId="2" borderId="1" xfId="0" applyNumberFormat="1" applyFont="1" applyFill="1" applyBorder="1" applyAlignment="1">
      <alignment horizontal="center" vertical="center" wrapText="1"/>
    </xf>
    <xf numFmtId="0" fontId="0" fillId="0" borderId="0" xfId="0" applyAlignment="1">
      <alignment vertical="top"/>
    </xf>
    <xf numFmtId="0" fontId="0" fillId="0" borderId="0" xfId="0" applyAlignment="1"/>
    <xf numFmtId="0" fontId="36" fillId="0" borderId="0" xfId="1" applyFont="1"/>
    <xf numFmtId="0" fontId="14" fillId="0" borderId="7" xfId="1" applyBorder="1" applyAlignment="1">
      <alignment horizontal="left" wrapText="1"/>
    </xf>
    <xf numFmtId="0" fontId="14" fillId="0" borderId="8" xfId="1" applyBorder="1" applyAlignment="1">
      <alignment horizontal="left" wrapText="1"/>
    </xf>
    <xf numFmtId="14" fontId="14" fillId="0" borderId="9" xfId="1" applyNumberFormat="1" applyBorder="1" applyAlignment="1">
      <alignment horizontal="left" wrapText="1"/>
    </xf>
    <xf numFmtId="0" fontId="14" fillId="0" borderId="10" xfId="1" applyBorder="1" applyAlignment="1">
      <alignment horizontal="center" wrapText="1"/>
    </xf>
    <xf numFmtId="0" fontId="14" fillId="0" borderId="10" xfId="1" applyBorder="1" applyAlignment="1">
      <alignment horizontal="left" wrapText="1"/>
    </xf>
    <xf numFmtId="0" fontId="28" fillId="0" borderId="1" xfId="0" applyFont="1" applyFill="1" applyBorder="1" applyAlignment="1">
      <alignment vertical="center" wrapText="1"/>
    </xf>
    <xf numFmtId="0" fontId="28" fillId="3" borderId="1" xfId="0" applyFont="1" applyFill="1" applyBorder="1" applyAlignment="1">
      <alignment vertical="center" wrapText="1"/>
    </xf>
    <xf numFmtId="0" fontId="13" fillId="0" borderId="8" xfId="1" applyFont="1" applyBorder="1" applyAlignment="1">
      <alignment horizontal="left" wrapText="1"/>
    </xf>
    <xf numFmtId="0" fontId="12" fillId="0" borderId="10" xfId="1" applyFont="1" applyBorder="1" applyAlignment="1">
      <alignment horizontal="left" wrapText="1"/>
    </xf>
    <xf numFmtId="1" fontId="34" fillId="2" borderId="1" xfId="0" applyNumberFormat="1" applyFont="1" applyFill="1" applyBorder="1" applyAlignment="1">
      <alignment vertical="center" wrapText="1"/>
    </xf>
    <xf numFmtId="0" fontId="34" fillId="2" borderId="1" xfId="0" applyNumberFormat="1" applyFont="1" applyFill="1" applyBorder="1" applyAlignment="1">
      <alignment vertical="center" wrapText="1"/>
    </xf>
    <xf numFmtId="0" fontId="34" fillId="11" borderId="1" xfId="0" applyFont="1" applyFill="1" applyBorder="1" applyAlignment="1">
      <alignment vertical="center" wrapText="1"/>
    </xf>
    <xf numFmtId="0" fontId="34" fillId="2" borderId="1" xfId="0" applyFont="1" applyFill="1" applyBorder="1" applyAlignment="1">
      <alignment vertical="center" wrapText="1"/>
    </xf>
    <xf numFmtId="165" fontId="10" fillId="0" borderId="10" xfId="1" applyNumberFormat="1" applyFont="1" applyBorder="1" applyAlignment="1">
      <alignment horizontal="center" vertical="top" wrapText="1"/>
    </xf>
    <xf numFmtId="0" fontId="28" fillId="2" borderId="0" xfId="0" applyFont="1" applyFill="1" applyBorder="1" applyAlignment="1">
      <alignment vertical="center"/>
    </xf>
    <xf numFmtId="0" fontId="29" fillId="0" borderId="0" xfId="0" applyFont="1">
      <alignment vertical="top" wrapText="1"/>
    </xf>
    <xf numFmtId="165" fontId="14" fillId="0" borderId="10" xfId="1" applyNumberFormat="1" applyBorder="1" applyAlignment="1">
      <alignment horizontal="center" wrapText="1"/>
    </xf>
    <xf numFmtId="0" fontId="24" fillId="0" borderId="0" xfId="0" applyNumberFormat="1" applyFont="1" applyAlignment="1"/>
    <xf numFmtId="14" fontId="36" fillId="0" borderId="9" xfId="1" applyNumberFormat="1" applyFont="1" applyBorder="1" applyAlignment="1">
      <alignment horizontal="left" vertical="top" wrapText="1"/>
    </xf>
    <xf numFmtId="0" fontId="40" fillId="2" borderId="1" xfId="0" applyFont="1" applyFill="1" applyBorder="1" applyAlignment="1">
      <alignment vertical="center" wrapText="1"/>
    </xf>
    <xf numFmtId="0" fontId="40" fillId="2" borderId="1" xfId="0" applyNumberFormat="1" applyFont="1" applyFill="1" applyBorder="1" applyAlignment="1">
      <alignment vertical="center" wrapText="1"/>
    </xf>
    <xf numFmtId="165" fontId="36" fillId="0" borderId="10" xfId="1" applyNumberFormat="1" applyFont="1" applyBorder="1" applyAlignment="1">
      <alignment horizontal="center" vertical="top" wrapText="1"/>
    </xf>
    <xf numFmtId="0" fontId="16" fillId="9" borderId="11" xfId="0" applyNumberFormat="1" applyFont="1" applyFill="1" applyBorder="1" applyAlignment="1">
      <alignment horizontal="center" vertical="center" wrapText="1"/>
    </xf>
    <xf numFmtId="0" fontId="16" fillId="9" borderId="12" xfId="0" applyNumberFormat="1" applyFont="1" applyFill="1" applyBorder="1" applyAlignment="1">
      <alignment horizontal="center" vertical="center" wrapText="1"/>
    </xf>
    <xf numFmtId="0" fontId="16" fillId="9" borderId="6" xfId="0" applyNumberFormat="1" applyFont="1" applyFill="1" applyBorder="1" applyAlignment="1">
      <alignment horizontal="center" vertical="center"/>
    </xf>
    <xf numFmtId="0" fontId="41" fillId="4" borderId="13" xfId="0" applyNumberFormat="1" applyFont="1" applyFill="1" applyBorder="1" applyAlignment="1">
      <alignment horizontal="center" vertical="center"/>
    </xf>
    <xf numFmtId="0" fontId="41" fillId="4" borderId="0" xfId="0" applyNumberFormat="1" applyFont="1" applyFill="1" applyBorder="1" applyAlignment="1">
      <alignment horizontal="center" vertical="center"/>
    </xf>
    <xf numFmtId="0" fontId="41" fillId="4" borderId="5" xfId="0" applyNumberFormat="1" applyFont="1" applyFill="1" applyBorder="1" applyAlignment="1">
      <alignment horizontal="center" vertical="center"/>
    </xf>
    <xf numFmtId="0" fontId="41" fillId="5" borderId="13" xfId="0" applyNumberFormat="1" applyFont="1" applyFill="1" applyBorder="1" applyAlignment="1">
      <alignment horizontal="center" vertical="center"/>
    </xf>
    <xf numFmtId="0" fontId="41" fillId="5" borderId="0" xfId="0" applyNumberFormat="1" applyFont="1" applyFill="1" applyBorder="1" applyAlignment="1">
      <alignment horizontal="center" vertical="center"/>
    </xf>
    <xf numFmtId="0" fontId="42" fillId="0" borderId="1" xfId="0" applyNumberFormat="1" applyFont="1" applyFill="1" applyBorder="1" applyAlignment="1">
      <alignment horizontal="center" vertical="center"/>
    </xf>
    <xf numFmtId="0" fontId="43" fillId="0" borderId="1" xfId="0" applyNumberFormat="1" applyFont="1" applyFill="1" applyBorder="1" applyAlignment="1">
      <alignment horizontal="center" vertical="center"/>
    </xf>
    <xf numFmtId="0" fontId="41" fillId="13" borderId="1" xfId="0" applyNumberFormat="1" applyFont="1" applyFill="1" applyBorder="1" applyAlignment="1">
      <alignment horizontal="center" vertical="center"/>
    </xf>
    <xf numFmtId="0" fontId="41" fillId="0" borderId="1" xfId="0" applyNumberFormat="1" applyFont="1" applyFill="1" applyBorder="1" applyAlignment="1">
      <alignment horizontal="center" vertical="center"/>
    </xf>
    <xf numFmtId="0" fontId="43" fillId="0" borderId="5" xfId="0" applyNumberFormat="1" applyFont="1" applyFill="1" applyBorder="1" applyAlignment="1">
      <alignment horizontal="center" vertical="center"/>
    </xf>
    <xf numFmtId="0" fontId="41" fillId="13" borderId="2" xfId="0" applyNumberFormat="1" applyFont="1" applyFill="1" applyBorder="1" applyAlignment="1">
      <alignment horizontal="center" vertical="center"/>
    </xf>
    <xf numFmtId="0" fontId="41" fillId="0" borderId="0" xfId="0" applyNumberFormat="1" applyFont="1" applyAlignment="1">
      <alignment horizontal="center" vertical="center"/>
    </xf>
    <xf numFmtId="0" fontId="41" fillId="0" borderId="0" xfId="0" applyNumberFormat="1" applyFont="1" applyFill="1" applyAlignment="1">
      <alignment horizontal="center" vertical="center"/>
    </xf>
    <xf numFmtId="0" fontId="36" fillId="0" borderId="10" xfId="1" applyFont="1" applyBorder="1" applyAlignment="1">
      <alignment horizontal="center" wrapText="1"/>
    </xf>
    <xf numFmtId="14" fontId="36" fillId="0" borderId="9" xfId="1" applyNumberFormat="1" applyFont="1" applyBorder="1" applyAlignment="1">
      <alignment horizontal="left" wrapText="1"/>
    </xf>
    <xf numFmtId="0" fontId="36" fillId="0" borderId="10" xfId="1" applyFont="1" applyBorder="1" applyAlignment="1">
      <alignment horizontal="left" wrapText="1"/>
    </xf>
    <xf numFmtId="0" fontId="36" fillId="0" borderId="8" xfId="1" applyFont="1" applyBorder="1" applyAlignment="1">
      <alignment horizontal="left" wrapText="1"/>
    </xf>
    <xf numFmtId="0" fontId="44" fillId="0" borderId="0" xfId="0" applyFont="1" applyAlignment="1"/>
    <xf numFmtId="165" fontId="36" fillId="0" borderId="10" xfId="1" applyNumberFormat="1" applyFont="1" applyBorder="1" applyAlignment="1">
      <alignment horizontal="center" wrapText="1"/>
    </xf>
    <xf numFmtId="0" fontId="36" fillId="0" borderId="7" xfId="1" applyFont="1" applyBorder="1" applyAlignment="1">
      <alignment horizontal="left" wrapText="1"/>
    </xf>
    <xf numFmtId="0" fontId="36" fillId="0" borderId="10" xfId="1" applyFont="1" applyBorder="1" applyAlignment="1">
      <alignment horizontal="left" vertical="top" wrapText="1"/>
    </xf>
    <xf numFmtId="0" fontId="16" fillId="9" borderId="1" xfId="0" applyNumberFormat="1" applyFont="1" applyFill="1" applyBorder="1" applyAlignment="1">
      <alignment horizontal="center" vertical="center" wrapText="1"/>
    </xf>
    <xf numFmtId="0" fontId="28" fillId="2" borderId="4" xfId="0" applyFont="1" applyFill="1" applyBorder="1" applyAlignment="1">
      <alignment horizontal="center" vertical="center" wrapText="1"/>
    </xf>
    <xf numFmtId="0" fontId="17" fillId="2" borderId="4" xfId="0" applyFont="1" applyFill="1" applyBorder="1" applyAlignment="1">
      <alignment horizontal="center" vertical="center" wrapText="1"/>
    </xf>
    <xf numFmtId="0" fontId="34" fillId="0" borderId="1" xfId="0" applyNumberFormat="1" applyFont="1" applyFill="1" applyBorder="1" applyAlignment="1">
      <alignment vertical="center" wrapText="1"/>
    </xf>
    <xf numFmtId="1" fontId="34" fillId="0" borderId="1" xfId="0" applyNumberFormat="1" applyFont="1" applyFill="1" applyBorder="1" applyAlignment="1">
      <alignment vertical="center" wrapText="1"/>
    </xf>
    <xf numFmtId="0" fontId="49" fillId="0" borderId="1" xfId="0" applyFont="1" applyFill="1" applyBorder="1" applyAlignment="1">
      <alignment horizontal="center" vertical="center" wrapText="1"/>
    </xf>
    <xf numFmtId="0" fontId="49" fillId="0" borderId="1" xfId="9" applyFont="1" applyBorder="1" applyAlignment="1">
      <alignment horizontal="center" vertical="center" wrapText="1"/>
    </xf>
    <xf numFmtId="0" fontId="49" fillId="0" borderId="4" xfId="9" applyFont="1" applyBorder="1" applyAlignment="1">
      <alignment horizontal="center" vertical="center" wrapText="1"/>
    </xf>
    <xf numFmtId="0" fontId="50" fillId="0" borderId="1" xfId="9" applyFont="1" applyBorder="1" applyAlignment="1">
      <alignment horizontal="center" vertical="center" wrapText="1"/>
    </xf>
    <xf numFmtId="0" fontId="54" fillId="21" borderId="1" xfId="0" applyFont="1" applyFill="1" applyBorder="1" applyAlignment="1">
      <alignment horizontal="center" vertical="center" wrapText="1"/>
    </xf>
    <xf numFmtId="0" fontId="54" fillId="17" borderId="1" xfId="9" applyFont="1" applyFill="1" applyBorder="1" applyAlignment="1">
      <alignment horizontal="center" vertical="center" wrapText="1"/>
    </xf>
    <xf numFmtId="0" fontId="54" fillId="14" borderId="1" xfId="9" applyFont="1" applyFill="1" applyBorder="1" applyAlignment="1">
      <alignment horizontal="center" vertical="center" wrapText="1"/>
    </xf>
    <xf numFmtId="0" fontId="54" fillId="16" borderId="1" xfId="9" applyFont="1" applyFill="1" applyBorder="1" applyAlignment="1">
      <alignment horizontal="center" vertical="center" wrapText="1"/>
    </xf>
    <xf numFmtId="0" fontId="54" fillId="22" borderId="1" xfId="0" applyNumberFormat="1" applyFont="1" applyFill="1" applyBorder="1" applyAlignment="1"/>
    <xf numFmtId="0" fontId="54" fillId="18" borderId="1" xfId="9" applyNumberFormat="1" applyFont="1" applyFill="1" applyBorder="1" applyAlignment="1"/>
    <xf numFmtId="0" fontId="54" fillId="20" borderId="1" xfId="9" applyNumberFormat="1" applyFont="1" applyFill="1" applyBorder="1" applyAlignment="1"/>
    <xf numFmtId="0" fontId="54" fillId="15" borderId="1" xfId="9" applyNumberFormat="1" applyFont="1" applyFill="1" applyBorder="1" applyAlignment="1"/>
    <xf numFmtId="0" fontId="55" fillId="17" borderId="1" xfId="9" applyFont="1" applyFill="1" applyBorder="1" applyAlignment="1">
      <alignment horizontal="center" vertical="center" wrapText="1"/>
    </xf>
    <xf numFmtId="0" fontId="54" fillId="15" borderId="1" xfId="9" applyNumberFormat="1" applyFont="1" applyFill="1" applyBorder="1" applyAlignment="1">
      <alignment horizontal="center" vertical="center"/>
    </xf>
    <xf numFmtId="0" fontId="54" fillId="20" borderId="1" xfId="9" applyNumberFormat="1" applyFont="1" applyFill="1" applyBorder="1" applyAlignment="1">
      <alignment horizontal="center" vertical="center"/>
    </xf>
    <xf numFmtId="0" fontId="54" fillId="21" borderId="1" xfId="9" applyFont="1" applyFill="1" applyBorder="1" applyAlignment="1">
      <alignment horizontal="center" vertical="center" wrapText="1"/>
    </xf>
    <xf numFmtId="0" fontId="54" fillId="22" borderId="1" xfId="9" applyNumberFormat="1" applyFont="1" applyFill="1" applyBorder="1" applyAlignment="1"/>
    <xf numFmtId="0" fontId="54" fillId="16" borderId="1" xfId="62" applyFont="1" applyFill="1" applyBorder="1" applyAlignment="1">
      <alignment horizontal="center" vertical="center" wrapText="1"/>
    </xf>
    <xf numFmtId="0" fontId="54" fillId="18" borderId="1" xfId="9" applyNumberFormat="1" applyFont="1" applyFill="1" applyBorder="1" applyAlignment="1">
      <alignment horizontal="center" vertical="center"/>
    </xf>
    <xf numFmtId="0" fontId="54" fillId="22" borderId="1" xfId="9" applyNumberFormat="1" applyFont="1" applyFill="1" applyBorder="1" applyAlignment="1">
      <alignment horizontal="center" vertical="center"/>
    </xf>
    <xf numFmtId="0" fontId="54" fillId="18" borderId="1" xfId="9" applyNumberFormat="1" applyFont="1" applyFill="1" applyBorder="1" applyAlignment="1">
      <alignment horizontal="center" vertical="center" wrapText="1"/>
    </xf>
    <xf numFmtId="0" fontId="54" fillId="22" borderId="1" xfId="9" applyNumberFormat="1" applyFont="1" applyFill="1" applyBorder="1" applyAlignment="1">
      <alignment horizontal="center" vertical="center" wrapText="1"/>
    </xf>
    <xf numFmtId="0" fontId="54" fillId="20" borderId="1" xfId="9" applyNumberFormat="1" applyFont="1" applyFill="1" applyBorder="1" applyAlignment="1">
      <alignment horizontal="center" vertical="center" wrapText="1"/>
    </xf>
    <xf numFmtId="0" fontId="54" fillId="15" borderId="1" xfId="9" applyNumberFormat="1" applyFont="1" applyFill="1" applyBorder="1" applyAlignment="1">
      <alignment horizontal="center" vertical="center" wrapText="1"/>
    </xf>
    <xf numFmtId="0" fontId="56" fillId="9" borderId="1" xfId="0" applyNumberFormat="1" applyFont="1" applyFill="1" applyBorder="1" applyAlignment="1">
      <alignment horizontal="center" vertical="center" wrapText="1"/>
    </xf>
    <xf numFmtId="14" fontId="57" fillId="0" borderId="9" xfId="1" applyNumberFormat="1" applyFont="1" applyBorder="1" applyAlignment="1">
      <alignment horizontal="left" vertical="top" wrapText="1"/>
    </xf>
    <xf numFmtId="165" fontId="57" fillId="0" borderId="10" xfId="1" applyNumberFormat="1" applyFont="1" applyBorder="1" applyAlignment="1">
      <alignment horizontal="center" vertical="top" wrapText="1"/>
    </xf>
    <xf numFmtId="0" fontId="57" fillId="0" borderId="10" xfId="1" applyFont="1" applyBorder="1" applyAlignment="1">
      <alignment horizontal="center" vertical="top" wrapText="1"/>
    </xf>
    <xf numFmtId="0" fontId="57" fillId="0" borderId="10" xfId="1" applyFont="1" applyBorder="1" applyAlignment="1">
      <alignment horizontal="left" vertical="top" wrapText="1"/>
    </xf>
    <xf numFmtId="0" fontId="34" fillId="23" borderId="1" xfId="0" applyFont="1" applyFill="1" applyBorder="1" applyAlignment="1">
      <alignment vertical="center" wrapText="1"/>
    </xf>
    <xf numFmtId="0" fontId="29" fillId="5" borderId="16" xfId="0" applyNumberFormat="1" applyFont="1" applyFill="1" applyBorder="1" applyAlignment="1">
      <alignment horizontal="left" vertical="center" wrapText="1"/>
    </xf>
    <xf numFmtId="0" fontId="29" fillId="5" borderId="15" xfId="0" applyNumberFormat="1" applyFont="1" applyFill="1" applyBorder="1" applyAlignment="1">
      <alignment horizontal="left" vertical="center" wrapText="1"/>
    </xf>
    <xf numFmtId="0" fontId="28" fillId="3" borderId="2" xfId="0" applyNumberFormat="1" applyFont="1" applyFill="1" applyBorder="1" applyAlignment="1">
      <alignment vertical="center" wrapText="1"/>
    </xf>
    <xf numFmtId="1" fontId="28" fillId="3" borderId="2" xfId="0" applyNumberFormat="1" applyFont="1" applyFill="1" applyBorder="1" applyAlignment="1">
      <alignment vertical="center" wrapText="1"/>
    </xf>
    <xf numFmtId="1" fontId="28" fillId="3" borderId="4" xfId="0" applyNumberFormat="1" applyFont="1" applyFill="1" applyBorder="1" applyAlignment="1">
      <alignment vertical="center" wrapText="1"/>
    </xf>
    <xf numFmtId="0" fontId="28" fillId="0" borderId="2" xfId="0" applyNumberFormat="1" applyFont="1" applyFill="1" applyBorder="1" applyAlignment="1">
      <alignment vertical="center" wrapText="1"/>
    </xf>
    <xf numFmtId="0" fontId="28" fillId="0" borderId="4" xfId="0" applyNumberFormat="1" applyFont="1" applyFill="1" applyBorder="1" applyAlignment="1">
      <alignment vertical="center" wrapText="1"/>
    </xf>
    <xf numFmtId="0" fontId="68" fillId="23" borderId="0" xfId="0" applyFont="1" applyFill="1" applyBorder="1" applyAlignment="1">
      <alignment vertical="center"/>
    </xf>
    <xf numFmtId="0" fontId="69" fillId="23" borderId="1" xfId="0" applyNumberFormat="1" applyFont="1" applyFill="1" applyBorder="1" applyAlignment="1">
      <alignment horizontal="center" vertical="center" wrapText="1"/>
    </xf>
    <xf numFmtId="0" fontId="70" fillId="23" borderId="1" xfId="0" applyNumberFormat="1" applyFont="1" applyFill="1" applyBorder="1" applyAlignment="1">
      <alignment vertical="center" wrapText="1"/>
    </xf>
    <xf numFmtId="0" fontId="70" fillId="23" borderId="4" xfId="0" applyNumberFormat="1" applyFont="1" applyFill="1" applyBorder="1" applyAlignment="1">
      <alignment vertical="center" wrapText="1"/>
    </xf>
    <xf numFmtId="0" fontId="51" fillId="23" borderId="1" xfId="0" applyFont="1" applyFill="1" applyBorder="1" applyAlignment="1">
      <alignment vertical="center" wrapText="1"/>
    </xf>
    <xf numFmtId="0" fontId="51" fillId="23" borderId="1" xfId="0" applyNumberFormat="1" applyFont="1" applyFill="1" applyBorder="1" applyAlignment="1">
      <alignment vertical="center" wrapText="1"/>
    </xf>
    <xf numFmtId="0" fontId="51" fillId="23" borderId="3" xfId="0" applyNumberFormat="1" applyFont="1" applyFill="1" applyBorder="1" applyAlignment="1">
      <alignment vertical="center" wrapText="1"/>
    </xf>
    <xf numFmtId="1" fontId="51" fillId="23" borderId="1" xfId="0" applyNumberFormat="1" applyFont="1" applyFill="1" applyBorder="1" applyAlignment="1">
      <alignment vertical="center" wrapText="1"/>
    </xf>
    <xf numFmtId="0" fontId="68" fillId="23" borderId="0" xfId="0" applyNumberFormat="1" applyFont="1" applyFill="1" applyAlignment="1">
      <alignment horizontal="center" vertical="center"/>
    </xf>
    <xf numFmtId="0" fontId="41" fillId="5" borderId="5" xfId="0" applyNumberFormat="1" applyFont="1" applyFill="1" applyBorder="1" applyAlignment="1">
      <alignment horizontal="center" vertical="center"/>
    </xf>
    <xf numFmtId="0" fontId="72" fillId="4" borderId="1" xfId="0" applyNumberFormat="1" applyFont="1" applyFill="1" applyBorder="1" applyAlignment="1">
      <alignment horizontal="center" vertical="center" wrapText="1"/>
    </xf>
    <xf numFmtId="0" fontId="59" fillId="17" borderId="1" xfId="9" applyFont="1" applyFill="1" applyBorder="1" applyAlignment="1">
      <alignment horizontal="center" vertical="center" wrapText="1"/>
    </xf>
    <xf numFmtId="0" fontId="59" fillId="18" borderId="1" xfId="9" applyNumberFormat="1" applyFont="1" applyFill="1" applyBorder="1" applyAlignment="1">
      <alignment horizontal="center" vertical="center"/>
    </xf>
    <xf numFmtId="0" fontId="0" fillId="0" borderId="0" xfId="0" applyAlignment="1">
      <alignment horizontal="left" vertical="top" wrapText="1"/>
    </xf>
    <xf numFmtId="0" fontId="46" fillId="0" borderId="0" xfId="0" applyFont="1" applyAlignment="1">
      <alignment horizontal="left" vertical="center"/>
    </xf>
    <xf numFmtId="0" fontId="0" fillId="0" borderId="0" xfId="0" applyAlignment="1">
      <alignment vertical="center"/>
    </xf>
    <xf numFmtId="0" fontId="36" fillId="0" borderId="8" xfId="1" applyFont="1" applyBorder="1" applyAlignment="1">
      <alignment horizontal="center" vertical="center" wrapText="1"/>
    </xf>
    <xf numFmtId="0" fontId="59" fillId="18" borderId="1" xfId="9" applyNumberFormat="1" applyFont="1" applyFill="1" applyBorder="1" applyAlignment="1">
      <alignment horizontal="center" vertical="center" wrapText="1"/>
    </xf>
    <xf numFmtId="0" fontId="34" fillId="23" borderId="1" xfId="0" applyNumberFormat="1" applyFont="1" applyFill="1" applyBorder="1" applyAlignment="1">
      <alignment vertical="center" wrapText="1"/>
    </xf>
    <xf numFmtId="1" fontId="34" fillId="23" borderId="1" xfId="0" applyNumberFormat="1" applyFont="1" applyFill="1" applyBorder="1" applyAlignment="1">
      <alignment vertical="center" wrapText="1"/>
    </xf>
    <xf numFmtId="0" fontId="36" fillId="0" borderId="17" xfId="1" applyFont="1" applyBorder="1"/>
    <xf numFmtId="0" fontId="0" fillId="0" borderId="0" xfId="0" applyAlignment="1"/>
    <xf numFmtId="0" fontId="35" fillId="0" borderId="0" xfId="0" applyFont="1" applyAlignment="1">
      <alignment horizontal="left" vertical="center" wrapText="1"/>
    </xf>
    <xf numFmtId="0" fontId="47" fillId="0" borderId="0" xfId="0" applyFont="1" applyAlignment="1">
      <alignment horizontal="left" wrapText="1"/>
    </xf>
    <xf numFmtId="0" fontId="35" fillId="0" borderId="0" xfId="9" applyFont="1" applyAlignment="1">
      <alignment horizontal="left" vertical="top" wrapText="1"/>
    </xf>
    <xf numFmtId="0" fontId="75" fillId="0" borderId="0" xfId="0" applyFont="1" applyAlignment="1">
      <alignment horizontal="left" vertical="center" wrapText="1"/>
    </xf>
    <xf numFmtId="0" fontId="75" fillId="0" borderId="0" xfId="0" applyFont="1" applyAlignment="1">
      <alignment horizontal="left" vertical="center"/>
    </xf>
    <xf numFmtId="0" fontId="36" fillId="0" borderId="0" xfId="0" applyFont="1" applyAlignment="1"/>
    <xf numFmtId="0" fontId="45" fillId="0" borderId="0" xfId="0" applyFont="1" applyAlignment="1">
      <alignment horizontal="left" wrapText="1"/>
    </xf>
    <xf numFmtId="0" fontId="0" fillId="0" borderId="0" xfId="0" applyAlignment="1">
      <alignment vertical="center"/>
    </xf>
    <xf numFmtId="0" fontId="49" fillId="0" borderId="0" xfId="9" applyFont="1" applyAlignment="1">
      <alignment horizontal="left" vertical="center"/>
    </xf>
    <xf numFmtId="0" fontId="58" fillId="0" borderId="0" xfId="9" applyFont="1" applyAlignment="1">
      <alignment horizontal="left" vertical="center"/>
    </xf>
    <xf numFmtId="0" fontId="53" fillId="15" borderId="18" xfId="9" applyFont="1" applyFill="1" applyBorder="1" applyAlignment="1">
      <alignment horizontal="center" vertical="center" wrapText="1"/>
    </xf>
    <xf numFmtId="0" fontId="53" fillId="15" borderId="19" xfId="9" applyFont="1" applyFill="1" applyBorder="1" applyAlignment="1">
      <alignment horizontal="center" vertical="center" wrapText="1"/>
    </xf>
    <xf numFmtId="0" fontId="41" fillId="0" borderId="13" xfId="0" applyNumberFormat="1" applyFont="1" applyBorder="1" applyAlignment="1">
      <alignment horizontal="center" vertical="center"/>
    </xf>
    <xf numFmtId="0" fontId="41" fillId="0" borderId="0" xfId="0" applyNumberFormat="1" applyFont="1" applyBorder="1" applyAlignment="1">
      <alignment horizontal="center" vertical="center"/>
    </xf>
    <xf numFmtId="0" fontId="41" fillId="0" borderId="5" xfId="0" applyNumberFormat="1" applyFont="1" applyBorder="1" applyAlignment="1">
      <alignment horizontal="center" vertical="center"/>
    </xf>
    <xf numFmtId="0" fontId="52" fillId="15" borderId="11" xfId="0" applyNumberFormat="1" applyFont="1" applyFill="1" applyBorder="1" applyAlignment="1">
      <alignment horizontal="center" vertical="center" wrapText="1"/>
    </xf>
    <xf numFmtId="0" fontId="52" fillId="15" borderId="12" xfId="0" applyNumberFormat="1" applyFont="1" applyFill="1" applyBorder="1" applyAlignment="1">
      <alignment horizontal="center" vertical="center" wrapText="1"/>
    </xf>
    <xf numFmtId="0" fontId="52" fillId="15" borderId="6" xfId="0" applyNumberFormat="1" applyFont="1" applyFill="1" applyBorder="1" applyAlignment="1">
      <alignment horizontal="center" vertical="center" wrapText="1"/>
    </xf>
    <xf numFmtId="0" fontId="52" fillId="15" borderId="14" xfId="0" applyNumberFormat="1" applyFont="1" applyFill="1" applyBorder="1" applyAlignment="1">
      <alignment horizontal="center" vertical="center" wrapText="1"/>
    </xf>
    <xf numFmtId="0" fontId="52" fillId="15" borderId="16" xfId="0" applyNumberFormat="1" applyFont="1" applyFill="1" applyBorder="1" applyAlignment="1">
      <alignment horizontal="center" vertical="center" wrapText="1"/>
    </xf>
    <xf numFmtId="0" fontId="52" fillId="15" borderId="15" xfId="0" applyNumberFormat="1" applyFont="1" applyFill="1" applyBorder="1" applyAlignment="1">
      <alignment horizontal="center" vertical="center" wrapText="1"/>
    </xf>
    <xf numFmtId="0" fontId="52" fillId="15" borderId="11" xfId="0" applyNumberFormat="1" applyFont="1" applyFill="1" applyBorder="1" applyAlignment="1">
      <alignment horizontal="center" vertical="center"/>
    </xf>
    <xf numFmtId="0" fontId="52" fillId="15" borderId="12" xfId="0" applyNumberFormat="1" applyFont="1" applyFill="1" applyBorder="1" applyAlignment="1">
      <alignment horizontal="center" vertical="center"/>
    </xf>
    <xf numFmtId="0" fontId="52" fillId="15" borderId="6" xfId="0" applyNumberFormat="1" applyFont="1" applyFill="1" applyBorder="1" applyAlignment="1">
      <alignment horizontal="center" vertical="center"/>
    </xf>
    <xf numFmtId="0" fontId="52" fillId="15" borderId="14" xfId="0" applyNumberFormat="1" applyFont="1" applyFill="1" applyBorder="1" applyAlignment="1">
      <alignment horizontal="center" vertical="center"/>
    </xf>
    <xf numFmtId="0" fontId="52" fillId="15" borderId="16" xfId="0" applyNumberFormat="1" applyFont="1" applyFill="1" applyBorder="1" applyAlignment="1">
      <alignment horizontal="center" vertical="center"/>
    </xf>
    <xf numFmtId="0" fontId="52" fillId="15" borderId="15" xfId="0" applyNumberFormat="1" applyFont="1" applyFill="1" applyBorder="1" applyAlignment="1">
      <alignment horizontal="center" vertical="center"/>
    </xf>
    <xf numFmtId="0" fontId="52" fillId="15" borderId="18" xfId="9" applyFont="1" applyFill="1" applyBorder="1" applyAlignment="1">
      <alignment horizontal="center" vertical="center" wrapText="1"/>
    </xf>
    <xf numFmtId="0" fontId="52" fillId="15" borderId="19" xfId="9" applyFont="1" applyFill="1" applyBorder="1" applyAlignment="1">
      <alignment horizontal="center" vertical="center" wrapText="1"/>
    </xf>
    <xf numFmtId="0" fontId="52" fillId="19" borderId="18" xfId="9" applyFont="1" applyFill="1" applyBorder="1" applyAlignment="1">
      <alignment horizontal="center" vertical="center" wrapText="1"/>
    </xf>
    <xf numFmtId="0" fontId="52" fillId="19" borderId="19" xfId="9" applyFont="1" applyFill="1" applyBorder="1" applyAlignment="1">
      <alignment horizontal="center" vertical="center" wrapText="1"/>
    </xf>
    <xf numFmtId="0" fontId="19" fillId="2" borderId="3" xfId="0" applyNumberFormat="1" applyFont="1" applyFill="1" applyBorder="1" applyAlignment="1">
      <alignment horizontal="right" vertical="center" wrapText="1"/>
    </xf>
    <xf numFmtId="0" fontId="19" fillId="2" borderId="4" xfId="0" applyNumberFormat="1" applyFont="1" applyFill="1" applyBorder="1" applyAlignment="1">
      <alignment horizontal="right" vertical="center" wrapText="1"/>
    </xf>
    <xf numFmtId="0" fontId="21" fillId="4" borderId="2" xfId="0" applyNumberFormat="1" applyFont="1" applyFill="1" applyBorder="1" applyAlignment="1">
      <alignment horizontal="left" vertical="center" wrapText="1"/>
    </xf>
    <xf numFmtId="0" fontId="21" fillId="4" borderId="3" xfId="0" applyNumberFormat="1" applyFont="1" applyFill="1" applyBorder="1" applyAlignment="1">
      <alignment horizontal="left" vertical="center" wrapText="1"/>
    </xf>
    <xf numFmtId="0" fontId="21" fillId="4" borderId="4" xfId="0" applyNumberFormat="1" applyFont="1" applyFill="1" applyBorder="1" applyAlignment="1">
      <alignment horizontal="left" vertical="center" wrapText="1"/>
    </xf>
    <xf numFmtId="0" fontId="17" fillId="0" borderId="1" xfId="0" applyFont="1" applyFill="1" applyBorder="1" applyAlignment="1">
      <alignment horizontal="left" vertical="center"/>
    </xf>
    <xf numFmtId="0" fontId="21" fillId="4" borderId="1" xfId="0" applyNumberFormat="1" applyFont="1" applyFill="1" applyBorder="1" applyAlignment="1">
      <alignment horizontal="left" vertical="center" wrapText="1"/>
    </xf>
    <xf numFmtId="0" fontId="29" fillId="5" borderId="11" xfId="0" applyNumberFormat="1" applyFont="1" applyFill="1" applyBorder="1" applyAlignment="1">
      <alignment horizontal="left" vertical="top" wrapText="1"/>
    </xf>
    <xf numFmtId="0" fontId="29" fillId="5" borderId="12" xfId="0" applyNumberFormat="1" applyFont="1" applyFill="1" applyBorder="1" applyAlignment="1">
      <alignment horizontal="left" vertical="top" wrapText="1"/>
    </xf>
    <xf numFmtId="0" fontId="29" fillId="5" borderId="6" xfId="0" applyNumberFormat="1" applyFont="1" applyFill="1" applyBorder="1" applyAlignment="1">
      <alignment horizontal="left" vertical="top" wrapText="1"/>
    </xf>
    <xf numFmtId="0" fontId="29" fillId="5" borderId="14" xfId="0" applyNumberFormat="1" applyFont="1" applyFill="1" applyBorder="1" applyAlignment="1">
      <alignment horizontal="left" vertical="top" wrapText="1"/>
    </xf>
    <xf numFmtId="0" fontId="29" fillId="5" borderId="16" xfId="0" applyNumberFormat="1" applyFont="1" applyFill="1" applyBorder="1" applyAlignment="1">
      <alignment horizontal="left" vertical="top" wrapText="1"/>
    </xf>
    <xf numFmtId="0" fontId="29" fillId="5" borderId="15" xfId="0" applyNumberFormat="1" applyFont="1" applyFill="1" applyBorder="1" applyAlignment="1">
      <alignment horizontal="left" vertical="top" wrapText="1"/>
    </xf>
    <xf numFmtId="0" fontId="27" fillId="2" borderId="0" xfId="0" applyFont="1" applyFill="1" applyBorder="1" applyAlignment="1">
      <alignment horizontal="left" vertical="top" wrapText="1"/>
    </xf>
    <xf numFmtId="0" fontId="27" fillId="2" borderId="5" xfId="0" applyFont="1" applyFill="1" applyBorder="1" applyAlignment="1">
      <alignment horizontal="left" vertical="top" wrapText="1"/>
    </xf>
    <xf numFmtId="0" fontId="27" fillId="2" borderId="16" xfId="0" applyFont="1" applyFill="1" applyBorder="1" applyAlignment="1">
      <alignment horizontal="left" vertical="center" wrapText="1"/>
    </xf>
    <xf numFmtId="0" fontId="27" fillId="2" borderId="15" xfId="0" applyFont="1" applyFill="1" applyBorder="1" applyAlignment="1">
      <alignment horizontal="left" vertical="center" wrapText="1"/>
    </xf>
    <xf numFmtId="0" fontId="72" fillId="5" borderId="1" xfId="0" applyNumberFormat="1" applyFont="1" applyFill="1" applyBorder="1" applyAlignment="1">
      <alignment horizontal="right" vertical="center" wrapText="1"/>
    </xf>
    <xf numFmtId="0" fontId="73" fillId="3" borderId="2" xfId="0" applyNumberFormat="1" applyFont="1" applyFill="1" applyBorder="1" applyAlignment="1">
      <alignment horizontal="left" vertical="center" wrapText="1"/>
    </xf>
    <xf numFmtId="0" fontId="73" fillId="3" borderId="3" xfId="0" applyNumberFormat="1" applyFont="1" applyFill="1" applyBorder="1" applyAlignment="1">
      <alignment horizontal="left" vertical="center" wrapText="1"/>
    </xf>
    <xf numFmtId="0" fontId="33" fillId="0" borderId="2" xfId="0" applyNumberFormat="1" applyFont="1" applyFill="1" applyBorder="1" applyAlignment="1">
      <alignment horizontal="left" vertical="center" wrapText="1"/>
    </xf>
    <xf numFmtId="0" fontId="33" fillId="0" borderId="3" xfId="0" applyNumberFormat="1" applyFont="1" applyFill="1" applyBorder="1" applyAlignment="1">
      <alignment horizontal="left" vertical="center" wrapText="1"/>
    </xf>
    <xf numFmtId="0" fontId="33" fillId="0" borderId="4" xfId="0" applyNumberFormat="1" applyFont="1" applyFill="1" applyBorder="1" applyAlignment="1">
      <alignment horizontal="left" vertical="center" wrapText="1"/>
    </xf>
    <xf numFmtId="0" fontId="33" fillId="0" borderId="2" xfId="0" applyNumberFormat="1" applyFont="1" applyFill="1" applyBorder="1" applyAlignment="1">
      <alignment vertical="center" wrapText="1"/>
    </xf>
    <xf numFmtId="0" fontId="33" fillId="0" borderId="3" xfId="0" applyNumberFormat="1" applyFont="1" applyFill="1" applyBorder="1" applyAlignment="1">
      <alignment vertical="center" wrapText="1"/>
    </xf>
    <xf numFmtId="0" fontId="33" fillId="0" borderId="4" xfId="0" applyNumberFormat="1" applyFont="1" applyFill="1" applyBorder="1" applyAlignment="1">
      <alignment vertical="center" wrapText="1"/>
    </xf>
    <xf numFmtId="0" fontId="28" fillId="0" borderId="3" xfId="0" applyNumberFormat="1" applyFont="1" applyFill="1" applyBorder="1" applyAlignment="1">
      <alignment horizontal="left" vertical="center" wrapText="1"/>
    </xf>
    <xf numFmtId="0" fontId="28" fillId="0" borderId="4" xfId="0" applyNumberFormat="1" applyFont="1" applyFill="1" applyBorder="1" applyAlignment="1">
      <alignment horizontal="left" vertical="center" wrapText="1"/>
    </xf>
    <xf numFmtId="0" fontId="15" fillId="9" borderId="1" xfId="0" applyNumberFormat="1" applyFont="1" applyFill="1" applyBorder="1" applyAlignment="1">
      <alignment horizontal="left" vertical="center" wrapText="1"/>
    </xf>
    <xf numFmtId="0" fontId="26" fillId="0" borderId="0" xfId="0" applyFont="1" applyBorder="1" applyAlignment="1">
      <alignment vertical="center" wrapText="1"/>
    </xf>
    <xf numFmtId="0" fontId="17" fillId="2" borderId="0" xfId="0" applyFont="1" applyFill="1" applyBorder="1" applyAlignment="1">
      <alignment vertical="center"/>
    </xf>
    <xf numFmtId="0" fontId="22" fillId="6" borderId="2" xfId="0" applyNumberFormat="1" applyFont="1" applyFill="1" applyBorder="1" applyAlignment="1">
      <alignment horizontal="left" vertical="center" wrapText="1"/>
    </xf>
    <xf numFmtId="0" fontId="22" fillId="6" borderId="3" xfId="0" applyNumberFormat="1" applyFont="1" applyFill="1" applyBorder="1" applyAlignment="1">
      <alignment horizontal="left" vertical="center" wrapText="1"/>
    </xf>
    <xf numFmtId="0" fontId="22" fillId="6" borderId="4" xfId="0" applyNumberFormat="1" applyFont="1" applyFill="1" applyBorder="1" applyAlignment="1">
      <alignment horizontal="left" vertical="center" wrapText="1"/>
    </xf>
    <xf numFmtId="164" fontId="20" fillId="3" borderId="2" xfId="0" applyNumberFormat="1" applyFont="1" applyFill="1" applyBorder="1" applyAlignment="1">
      <alignment horizontal="left" vertical="center" wrapText="1"/>
    </xf>
    <xf numFmtId="164" fontId="20" fillId="3" borderId="3" xfId="0" applyNumberFormat="1" applyFont="1" applyFill="1" applyBorder="1" applyAlignment="1">
      <alignment horizontal="left" vertical="center" wrapText="1"/>
    </xf>
    <xf numFmtId="164" fontId="20" fillId="3" borderId="4" xfId="0" applyNumberFormat="1" applyFont="1" applyFill="1" applyBorder="1" applyAlignment="1">
      <alignment horizontal="left" vertical="center" wrapText="1"/>
    </xf>
    <xf numFmtId="0" fontId="29" fillId="5" borderId="2" xfId="0" applyNumberFormat="1" applyFont="1" applyFill="1" applyBorder="1" applyAlignment="1">
      <alignment horizontal="left" vertical="top" wrapText="1"/>
    </xf>
    <xf numFmtId="0" fontId="29" fillId="5" borderId="3" xfId="0" applyNumberFormat="1" applyFont="1" applyFill="1" applyBorder="1" applyAlignment="1">
      <alignment horizontal="left" vertical="top" wrapText="1"/>
    </xf>
    <xf numFmtId="0" fontId="29" fillId="5" borderId="4" xfId="0" applyNumberFormat="1" applyFont="1" applyFill="1" applyBorder="1" applyAlignment="1">
      <alignment horizontal="left" vertical="top" wrapText="1"/>
    </xf>
    <xf numFmtId="0" fontId="21" fillId="4" borderId="13" xfId="0" applyNumberFormat="1" applyFont="1" applyFill="1" applyBorder="1" applyAlignment="1">
      <alignment horizontal="center" vertical="center"/>
    </xf>
    <xf numFmtId="0" fontId="21" fillId="4" borderId="0" xfId="0" applyNumberFormat="1" applyFont="1" applyFill="1" applyBorder="1" applyAlignment="1">
      <alignment horizontal="center" vertical="center"/>
    </xf>
    <xf numFmtId="0" fontId="21" fillId="12" borderId="1" xfId="0" applyNumberFormat="1" applyFont="1" applyFill="1" applyBorder="1" applyAlignment="1">
      <alignment horizontal="center" vertical="center"/>
    </xf>
  </cellXfs>
  <cellStyles count="93">
    <cellStyle name="Hyperlink 2" xfId="4" xr:uid="{9F0E0A36-5624-45CF-B333-2C5AF336D0CB}"/>
    <cellStyle name="Normal" xfId="0" builtinId="0"/>
    <cellStyle name="Normal 2" xfId="9" xr:uid="{64DE6FB7-F08F-4AF0-92C4-B2D7191B5AFB}"/>
    <cellStyle name="Normal 3" xfId="1" xr:uid="{2AC8ADC4-B574-4048-8F25-6C4814CE3854}"/>
    <cellStyle name="Normal 3 10" xfId="63" xr:uid="{1966FF6E-E285-4022-8DA7-C46BB2082293}"/>
    <cellStyle name="Normal 3 2" xfId="2" xr:uid="{4FDE45D8-B2D6-4DF5-810D-A1C80F2C2624}"/>
    <cellStyle name="Normal 3 2 2" xfId="6" xr:uid="{DD0371F2-D819-4F76-AF01-DE6973D89054}"/>
    <cellStyle name="Normal 3 2 2 2" xfId="22" xr:uid="{AD511478-DE4E-4594-AA2B-053D3CF14699}"/>
    <cellStyle name="Normal 3 2 2 2 2" xfId="45" xr:uid="{BFFBC07C-F43F-49C8-8108-2F7B7B35C2D6}"/>
    <cellStyle name="Normal 3 2 2 2 3" xfId="82" xr:uid="{99945F06-A6E7-46A5-A1D4-6BB04E28A07C}"/>
    <cellStyle name="Normal 3 2 2 3" xfId="29" xr:uid="{2E34329F-AF16-46E8-88A3-844A9C85B18F}"/>
    <cellStyle name="Normal 3 2 2 3 2" xfId="59" xr:uid="{930EEC8F-7616-4142-84A8-734C80CED983}"/>
    <cellStyle name="Normal 3 2 2 3 3" xfId="89" xr:uid="{8AEC037A-79DE-4797-997B-5646698A96DD}"/>
    <cellStyle name="Normal 3 2 2 4" xfId="15" xr:uid="{AF92F15E-038A-4B0D-A506-E17CB7FB03B1}"/>
    <cellStyle name="Normal 3 2 2 4 2" xfId="52" xr:uid="{AB00E970-98CB-4BD5-81E6-830238962DFA}"/>
    <cellStyle name="Normal 3 2 2 4 3" xfId="75" xr:uid="{D39A8F61-2B98-4803-A5CB-1CBDC378C0C3}"/>
    <cellStyle name="Normal 3 2 2 5" xfId="37" xr:uid="{14F8E7C7-34B1-4CED-AE73-852D5141844F}"/>
    <cellStyle name="Normal 3 2 2 6" xfId="67" xr:uid="{79947A40-4A4B-42A5-9154-13615088B203}"/>
    <cellStyle name="Normal 3 2 3" xfId="8" xr:uid="{7FBFD532-9AD9-49B9-816A-D792BBAEDDC1}"/>
    <cellStyle name="Normal 3 2 3 2" xfId="24" xr:uid="{D9CBB665-65FE-401C-BE1D-6F0E01AEA624}"/>
    <cellStyle name="Normal 3 2 3 2 2" xfId="47" xr:uid="{A8D38E52-E30A-456B-B23C-A6B593A4BB74}"/>
    <cellStyle name="Normal 3 2 3 2 3" xfId="84" xr:uid="{9EC4C794-7F47-4662-9D58-69909D9A7861}"/>
    <cellStyle name="Normal 3 2 3 3" xfId="31" xr:uid="{AF54D02E-D4FC-48D3-A621-B99D492A2561}"/>
    <cellStyle name="Normal 3 2 3 3 2" xfId="61" xr:uid="{94E885F4-760A-42F1-B751-29CA64E2D1F9}"/>
    <cellStyle name="Normal 3 2 3 3 3" xfId="91" xr:uid="{E1A14FE5-94F2-4908-85A8-981C51E2132D}"/>
    <cellStyle name="Normal 3 2 3 4" xfId="17" xr:uid="{06F1184E-9572-478D-BE86-152A546E0406}"/>
    <cellStyle name="Normal 3 2 3 4 2" xfId="54" xr:uid="{7B04CCB4-C940-4615-8E00-8B6B7F60F6FE}"/>
    <cellStyle name="Normal 3 2 3 4 3" xfId="77" xr:uid="{B816EFDC-5610-4C73-845E-389A1CDE5D66}"/>
    <cellStyle name="Normal 3 2 3 5" xfId="39" xr:uid="{37D46F77-701F-4AF3-9B77-72767338B257}"/>
    <cellStyle name="Normal 3 2 3 6" xfId="69" xr:uid="{EC16C259-ACFF-4E99-8323-8FA730FA1B04}"/>
    <cellStyle name="Normal 3 2 4" xfId="19" xr:uid="{1CEBA441-CD3B-4230-9845-6E68CD385C6A}"/>
    <cellStyle name="Normal 3 2 4 2" xfId="42" xr:uid="{E78679ED-59EB-4084-BF8A-6141752EC818}"/>
    <cellStyle name="Normal 3 2 4 3" xfId="79" xr:uid="{94E803E4-1BCE-4F99-B1B7-308BECEF9AAF}"/>
    <cellStyle name="Normal 3 2 5" xfId="26" xr:uid="{DC30ED0B-133D-45A0-A094-FCB1B712C30E}"/>
    <cellStyle name="Normal 3 2 5 2" xfId="57" xr:uid="{77814FC2-903E-4DDA-8853-6607B15DB2BC}"/>
    <cellStyle name="Normal 3 2 5 3" xfId="86" xr:uid="{6521C73A-0B05-46A8-87F6-79448715C21B}"/>
    <cellStyle name="Normal 3 2 6" xfId="12" xr:uid="{C60E17C6-8FA9-4824-884C-0A8F579FCBF6}"/>
    <cellStyle name="Normal 3 2 6 2" xfId="49" xr:uid="{D8A8A146-BDB4-4643-B290-0624C1CE688B}"/>
    <cellStyle name="Normal 3 2 6 3" xfId="72" xr:uid="{8DF7E4CA-F63D-42EC-9956-DF7E3119C406}"/>
    <cellStyle name="Normal 3 2 7" xfId="34" xr:uid="{B1541F17-07D8-4DE1-8DF4-E78E5D1C8C44}"/>
    <cellStyle name="Normal 3 2 8" xfId="64" xr:uid="{1CF83F64-C6E2-4D62-B7DE-711A0144DDB3}"/>
    <cellStyle name="Normal 3 3" xfId="3" xr:uid="{E0647A80-D5D8-4315-A031-9DB9C6F8ED5D}"/>
    <cellStyle name="Normal 3 3 2" xfId="10" xr:uid="{FC852060-71B4-499C-B1C0-58EB48410F18}"/>
    <cellStyle name="Normal 3 3 2 2" xfId="20" xr:uid="{82B32A4B-45D8-4455-BB2D-2E2F15FB1F81}"/>
    <cellStyle name="Normal 3 3 2 2 2" xfId="55" xr:uid="{AA920DFE-4109-4C74-938E-BDB5916D41C2}"/>
    <cellStyle name="Normal 3 3 2 2 3" xfId="80" xr:uid="{07DE5778-0B2B-4235-A6E7-8B4EFA621E06}"/>
    <cellStyle name="Normal 3 3 2 3" xfId="32" xr:uid="{7A9A52F2-2B4E-4289-B974-DFAB8908FBEA}"/>
    <cellStyle name="Normal 3 3 2 3 2" xfId="92" xr:uid="{A836A928-00CF-4FF2-8E00-F040974885B2}"/>
    <cellStyle name="Normal 3 3 2 4" xfId="40" xr:uid="{D0E0DC8D-1EA2-430C-A27E-18E07251E05F}"/>
    <cellStyle name="Normal 3 3 2 5" xfId="70" xr:uid="{70D7DF5B-4E64-4E93-AE28-D87C764C1AAA}"/>
    <cellStyle name="Normal 3 3 3" xfId="27" xr:uid="{578C2477-1305-40E2-89B4-612DEC3DF26A}"/>
    <cellStyle name="Normal 3 3 3 2" xfId="43" xr:uid="{87ACBDC1-0387-4DFA-A9BE-C160A755129B}"/>
    <cellStyle name="Normal 3 3 3 3" xfId="87" xr:uid="{3A20C9F5-BD6A-418D-9696-337BD4ADC082}"/>
    <cellStyle name="Normal 3 3 4" xfId="13" xr:uid="{F88BB24C-3B0A-49A3-A27C-95DFBC034ED8}"/>
    <cellStyle name="Normal 3 3 4 2" xfId="50" xr:uid="{1AED0406-915D-450C-9179-F16F0FEF9E53}"/>
    <cellStyle name="Normal 3 3 4 3" xfId="73" xr:uid="{DA7F95E8-7E76-4040-A592-7C6AB3E96FF3}"/>
    <cellStyle name="Normal 3 3 5" xfId="35" xr:uid="{CD364575-328D-42C8-8427-1B454D98EBF8}"/>
    <cellStyle name="Normal 3 3 6" xfId="65" xr:uid="{CE61914A-3750-46EA-AA69-60F470797B2B}"/>
    <cellStyle name="Normal 3 4" xfId="5" xr:uid="{17C121DB-468B-415C-AC0B-FDBEEE65BDF4}"/>
    <cellStyle name="Normal 3 4 2" xfId="21" xr:uid="{29809A88-8033-419E-B0F9-9FCB2594E779}"/>
    <cellStyle name="Normal 3 4 2 2" xfId="44" xr:uid="{EEE5C4D8-A8D6-4D6C-923C-98376939C6A8}"/>
    <cellStyle name="Normal 3 4 2 3" xfId="81" xr:uid="{50B64FCA-D6D0-48EB-B154-32B2F535D312}"/>
    <cellStyle name="Normal 3 4 3" xfId="28" xr:uid="{F4E57804-C852-41B2-9291-1D602B9BE2A4}"/>
    <cellStyle name="Normal 3 4 3 2" xfId="58" xr:uid="{3145F037-0FB7-4761-BFDC-87C38FE43B03}"/>
    <cellStyle name="Normal 3 4 3 3" xfId="88" xr:uid="{8998FD7D-5961-4456-89AC-001DC699D033}"/>
    <cellStyle name="Normal 3 4 4" xfId="14" xr:uid="{4568E092-B1D7-47FF-9B03-F9CD0DA0EABE}"/>
    <cellStyle name="Normal 3 4 4 2" xfId="51" xr:uid="{78134D03-1B22-45C6-85BA-759D3843A6C4}"/>
    <cellStyle name="Normal 3 4 4 3" xfId="74" xr:uid="{FA515E20-FDFD-4C59-A788-ABBE4B99B851}"/>
    <cellStyle name="Normal 3 4 5" xfId="36" xr:uid="{942D16F4-9A14-4C6E-A692-40F00CDD51D3}"/>
    <cellStyle name="Normal 3 4 6" xfId="66" xr:uid="{5AFF8CC2-C91B-415C-ABA0-C9B2C04E3359}"/>
    <cellStyle name="Normal 3 5" xfId="7" xr:uid="{E2458971-F50D-438A-8CA1-2304CE67FB45}"/>
    <cellStyle name="Normal 3 5 2" xfId="23" xr:uid="{4FE791FD-49E5-40DB-A6B0-8F4DE31500C9}"/>
    <cellStyle name="Normal 3 5 2 2" xfId="46" xr:uid="{7708ED54-8C8E-4748-B21D-05AD856572D5}"/>
    <cellStyle name="Normal 3 5 2 3" xfId="83" xr:uid="{B4494B8F-CB54-4EAC-AA1C-72C7FFB85DAA}"/>
    <cellStyle name="Normal 3 5 3" xfId="30" xr:uid="{88B18014-CD4C-4303-8DAC-E5897AF80D94}"/>
    <cellStyle name="Normal 3 5 3 2" xfId="60" xr:uid="{4706D97B-B40D-4C38-8B2D-7677997DB616}"/>
    <cellStyle name="Normal 3 5 3 3" xfId="90" xr:uid="{FFDEC854-6154-4C09-A5B9-BCD302E11495}"/>
    <cellStyle name="Normal 3 5 4" xfId="16" xr:uid="{48123D96-06E5-41E1-B66F-32218739E9B2}"/>
    <cellStyle name="Normal 3 5 4 2" xfId="53" xr:uid="{C63B27CF-792E-4384-A6B4-533FA3FFA670}"/>
    <cellStyle name="Normal 3 5 4 3" xfId="76" xr:uid="{B3A34EA9-A5BB-4391-9D2E-5982DEEB59F3}"/>
    <cellStyle name="Normal 3 5 5" xfId="38" xr:uid="{AE7FDC31-FE28-4CD7-A388-E97657F5559A}"/>
    <cellStyle name="Normal 3 5 6" xfId="68" xr:uid="{1393B7C3-F33B-4683-ACDB-B54DBC6A4C74}"/>
    <cellStyle name="Normal 3 6" xfId="18" xr:uid="{B2D51DDF-8289-42E9-AABC-9D0ED225DE61}"/>
    <cellStyle name="Normal 3 6 2" xfId="41" xr:uid="{5C213CCE-E91E-4E50-9860-F99340F7AF80}"/>
    <cellStyle name="Normal 3 6 3" xfId="78" xr:uid="{751FF4B8-DC6F-48B2-A8FC-7183B208768A}"/>
    <cellStyle name="Normal 3 7" xfId="25" xr:uid="{CE1C5928-D5C7-43C7-8FC1-F883DAF99A6E}"/>
    <cellStyle name="Normal 3 7 2" xfId="56" xr:uid="{4D540C1D-6919-470A-A05C-EB66055EE3C5}"/>
    <cellStyle name="Normal 3 7 3" xfId="85" xr:uid="{940C96D4-4AA0-4A30-865E-B9A383DACCE0}"/>
    <cellStyle name="Normal 3 8" xfId="11" xr:uid="{4A3734D3-44CC-4776-9565-0FFA522E126C}"/>
    <cellStyle name="Normal 3 8 2" xfId="48" xr:uid="{F273BC17-DD31-4975-96BA-4EF330045282}"/>
    <cellStyle name="Normal 3 8 3" xfId="71" xr:uid="{2E4227AC-AE5A-45F7-BE37-023FA1C153C2}"/>
    <cellStyle name="Normal 3 9" xfId="33" xr:uid="{AB7F2A9C-EEC1-4169-9CD1-D8793C369C3D}"/>
    <cellStyle name="Normal 5" xfId="62" xr:uid="{CA013060-CE1D-47FA-A618-0D7B807D205D}"/>
  </cellStyles>
  <dxfs count="1">
    <dxf>
      <font>
        <strike val="0"/>
      </font>
      <fill>
        <patternFill>
          <bgColor rgb="FFFF0000"/>
        </patternFill>
      </fill>
    </dxf>
  </dxfs>
  <tableStyles count="0" defaultTableStyle="TableStyleMedium2" defaultPivotStyle="PivotStyleLight16"/>
  <colors>
    <mruColors>
      <color rgb="FFFCD5B4"/>
      <color rgb="FFB8CCE4"/>
      <color rgb="FFEBF1DE"/>
      <color rgb="FFC4D79B"/>
      <color rgb="FFDCE6F1"/>
      <color rgb="FFF2F2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28575</xdr:colOff>
      <xdr:row>0</xdr:row>
      <xdr:rowOff>9525</xdr:rowOff>
    </xdr:from>
    <xdr:to>
      <xdr:col>0</xdr:col>
      <xdr:colOff>1697355</xdr:colOff>
      <xdr:row>2</xdr:row>
      <xdr:rowOff>79397</xdr:rowOff>
    </xdr:to>
    <xdr:pic>
      <xdr:nvPicPr>
        <xdr:cNvPr id="2" name="Picture 1">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bwMode="auto">
        <a:xfrm>
          <a:off x="28575" y="9525"/>
          <a:ext cx="1668780" cy="450872"/>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419100</xdr:colOff>
          <xdr:row>25</xdr:row>
          <xdr:rowOff>219075</xdr:rowOff>
        </xdr:from>
        <xdr:to>
          <xdr:col>0</xdr:col>
          <xdr:colOff>695325</xdr:colOff>
          <xdr:row>27</xdr:row>
          <xdr:rowOff>76200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300-00000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26</xdr:row>
          <xdr:rowOff>190500</xdr:rowOff>
        </xdr:from>
        <xdr:to>
          <xdr:col>0</xdr:col>
          <xdr:colOff>695325</xdr:colOff>
          <xdr:row>28</xdr:row>
          <xdr:rowOff>66675</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300-00000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29</xdr:row>
          <xdr:rowOff>190500</xdr:rowOff>
        </xdr:from>
        <xdr:to>
          <xdr:col>0</xdr:col>
          <xdr:colOff>695325</xdr:colOff>
          <xdr:row>31</xdr:row>
          <xdr:rowOff>57150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300-00001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28</xdr:row>
          <xdr:rowOff>190500</xdr:rowOff>
        </xdr:from>
        <xdr:to>
          <xdr:col>0</xdr:col>
          <xdr:colOff>695325</xdr:colOff>
          <xdr:row>30</xdr:row>
          <xdr:rowOff>66675</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300-00001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33</xdr:row>
          <xdr:rowOff>190500</xdr:rowOff>
        </xdr:from>
        <xdr:to>
          <xdr:col>0</xdr:col>
          <xdr:colOff>695325</xdr:colOff>
          <xdr:row>35</xdr:row>
          <xdr:rowOff>66675</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300-00001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34</xdr:row>
          <xdr:rowOff>200025</xdr:rowOff>
        </xdr:from>
        <xdr:to>
          <xdr:col>0</xdr:col>
          <xdr:colOff>695325</xdr:colOff>
          <xdr:row>36</xdr:row>
          <xdr:rowOff>66675</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300-00001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35</xdr:row>
          <xdr:rowOff>200025</xdr:rowOff>
        </xdr:from>
        <xdr:to>
          <xdr:col>0</xdr:col>
          <xdr:colOff>695325</xdr:colOff>
          <xdr:row>37</xdr:row>
          <xdr:rowOff>66675</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300-00001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27</xdr:row>
          <xdr:rowOff>190500</xdr:rowOff>
        </xdr:from>
        <xdr:to>
          <xdr:col>0</xdr:col>
          <xdr:colOff>695325</xdr:colOff>
          <xdr:row>29</xdr:row>
          <xdr:rowOff>66675</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300-00001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32</xdr:row>
          <xdr:rowOff>200025</xdr:rowOff>
        </xdr:from>
        <xdr:to>
          <xdr:col>0</xdr:col>
          <xdr:colOff>695325</xdr:colOff>
          <xdr:row>34</xdr:row>
          <xdr:rowOff>66675</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300-00001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36</xdr:row>
          <xdr:rowOff>200025</xdr:rowOff>
        </xdr:from>
        <xdr:to>
          <xdr:col>0</xdr:col>
          <xdr:colOff>695325</xdr:colOff>
          <xdr:row>38</xdr:row>
          <xdr:rowOff>66675</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300-00001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37</xdr:row>
          <xdr:rowOff>190500</xdr:rowOff>
        </xdr:from>
        <xdr:to>
          <xdr:col>0</xdr:col>
          <xdr:colOff>695325</xdr:colOff>
          <xdr:row>39</xdr:row>
          <xdr:rowOff>66675</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300-00001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31</xdr:row>
          <xdr:rowOff>180975</xdr:rowOff>
        </xdr:from>
        <xdr:to>
          <xdr:col>0</xdr:col>
          <xdr:colOff>695325</xdr:colOff>
          <xdr:row>33</xdr:row>
          <xdr:rowOff>47625</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300-00002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30</xdr:row>
          <xdr:rowOff>180975</xdr:rowOff>
        </xdr:from>
        <xdr:to>
          <xdr:col>0</xdr:col>
          <xdr:colOff>695325</xdr:colOff>
          <xdr:row>32</xdr:row>
          <xdr:rowOff>47625</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300-00002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2.xml"/><Relationship Id="rId16" Type="http://schemas.openxmlformats.org/officeDocument/2006/relationships/ctrlProp" Target="../ctrlProps/ctrlProp13.xml"/><Relationship Id="rId1" Type="http://schemas.openxmlformats.org/officeDocument/2006/relationships/printerSettings" Target="../printerSettings/printerSettings4.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C3"/>
  <sheetViews>
    <sheetView topLeftCell="A3" workbookViewId="0">
      <selection activeCell="C9" sqref="C9"/>
    </sheetView>
  </sheetViews>
  <sheetFormatPr defaultColWidth="8.59765625" defaultRowHeight="15" x14ac:dyDescent="0.2"/>
  <cols>
    <col min="3" max="3" width="13.09765625" customWidth="1"/>
  </cols>
  <sheetData>
    <row r="1" spans="1:3" x14ac:dyDescent="0.2">
      <c r="A1" t="s">
        <v>112</v>
      </c>
      <c r="C1" t="s">
        <v>112</v>
      </c>
    </row>
    <row r="2" spans="1:3" x14ac:dyDescent="0.2">
      <c r="A2" t="s">
        <v>113</v>
      </c>
      <c r="C2" t="s">
        <v>113</v>
      </c>
    </row>
    <row r="3" spans="1:3" ht="21" customHeight="1" x14ac:dyDescent="0.2">
      <c r="C3" t="s">
        <v>114</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C1ABD0-6D3C-4FBA-9799-46E227F38C64}">
  <dimension ref="A1:E23"/>
  <sheetViews>
    <sheetView zoomScaleNormal="100" workbookViewId="0">
      <selection activeCell="D1" sqref="D1"/>
    </sheetView>
  </sheetViews>
  <sheetFormatPr defaultColWidth="8.59765625" defaultRowHeight="15" customHeight="1" x14ac:dyDescent="0.2"/>
  <cols>
    <col min="1" max="1" width="19.3984375" style="41" customWidth="1"/>
    <col min="2" max="2" width="8.69921875" style="40"/>
    <col min="3" max="3" width="58.5" style="41" customWidth="1"/>
  </cols>
  <sheetData>
    <row r="1" spans="1:5" ht="15" customHeight="1" x14ac:dyDescent="0.2">
      <c r="A1" s="152"/>
      <c r="B1" s="152"/>
      <c r="C1" s="152"/>
    </row>
    <row r="2" spans="1:5" ht="15" customHeight="1" x14ac:dyDescent="0.2">
      <c r="A2" s="152"/>
      <c r="B2" s="152"/>
      <c r="C2" s="152"/>
    </row>
    <row r="3" spans="1:5" ht="15" customHeight="1" x14ac:dyDescent="0.2">
      <c r="A3" s="152"/>
      <c r="B3" s="152"/>
      <c r="C3" s="152"/>
    </row>
    <row r="4" spans="1:5" ht="15" customHeight="1" x14ac:dyDescent="0.2">
      <c r="A4" s="152"/>
      <c r="B4" s="152"/>
      <c r="C4" s="152"/>
    </row>
    <row r="5" spans="1:5" ht="15" customHeight="1" x14ac:dyDescent="0.2">
      <c r="A5" s="152"/>
      <c r="B5" s="152"/>
      <c r="C5" s="152"/>
    </row>
    <row r="6" spans="1:5" ht="31.5" x14ac:dyDescent="0.5">
      <c r="A6" s="154" t="s">
        <v>1186</v>
      </c>
      <c r="B6" s="154"/>
      <c r="C6" s="154"/>
    </row>
    <row r="7" spans="1:5" ht="15" customHeight="1" x14ac:dyDescent="0.25">
      <c r="A7" s="158" t="s">
        <v>1049</v>
      </c>
      <c r="B7" s="158"/>
      <c r="C7" s="158"/>
    </row>
    <row r="8" spans="1:5" ht="15" customHeight="1" x14ac:dyDescent="0.25">
      <c r="A8" s="158" t="s">
        <v>1040</v>
      </c>
      <c r="B8" s="158"/>
      <c r="C8" s="158"/>
    </row>
    <row r="9" spans="1:5" ht="15" customHeight="1" x14ac:dyDescent="0.25">
      <c r="A9" s="158" t="s">
        <v>1045</v>
      </c>
      <c r="B9" s="158"/>
      <c r="C9" s="158"/>
    </row>
    <row r="10" spans="1:5" ht="15" customHeight="1" x14ac:dyDescent="0.25">
      <c r="A10" s="158"/>
      <c r="B10" s="158"/>
      <c r="C10" s="158"/>
    </row>
    <row r="11" spans="1:5" x14ac:dyDescent="0.2">
      <c r="A11" s="156" t="s">
        <v>1183</v>
      </c>
      <c r="B11" s="157"/>
      <c r="C11" s="157"/>
    </row>
    <row r="12" spans="1:5" ht="61.5" customHeight="1" x14ac:dyDescent="0.2">
      <c r="A12" s="155" t="s">
        <v>1184</v>
      </c>
      <c r="B12" s="155"/>
      <c r="C12" s="155"/>
    </row>
    <row r="13" spans="1:5" ht="15" customHeight="1" x14ac:dyDescent="0.2">
      <c r="A13" s="153"/>
      <c r="B13" s="153"/>
      <c r="C13" s="153"/>
      <c r="E13" s="144"/>
    </row>
    <row r="14" spans="1:5" ht="15" customHeight="1" thickBot="1" x14ac:dyDescent="0.3">
      <c r="A14" s="151" t="s">
        <v>528</v>
      </c>
      <c r="B14" s="151"/>
      <c r="C14" s="151"/>
    </row>
    <row r="15" spans="1:5" ht="15" customHeight="1" thickBot="1" x14ac:dyDescent="0.3">
      <c r="A15" s="43" t="s">
        <v>529</v>
      </c>
      <c r="B15" s="44" t="s">
        <v>530</v>
      </c>
      <c r="C15" s="50" t="s">
        <v>539</v>
      </c>
    </row>
    <row r="16" spans="1:5" ht="15" customHeight="1" thickBot="1" x14ac:dyDescent="0.3">
      <c r="A16" s="45">
        <v>43958</v>
      </c>
      <c r="B16" s="59">
        <v>1</v>
      </c>
      <c r="C16" s="47" t="s">
        <v>541</v>
      </c>
    </row>
    <row r="17" spans="1:3" ht="15" customHeight="1" thickBot="1" x14ac:dyDescent="0.3">
      <c r="A17" s="45">
        <v>44095</v>
      </c>
      <c r="B17" s="46">
        <v>1.1000000000000001</v>
      </c>
      <c r="C17" s="51" t="s">
        <v>542</v>
      </c>
    </row>
    <row r="18" spans="1:3" ht="15" customHeight="1" thickBot="1" x14ac:dyDescent="0.25">
      <c r="A18" s="61">
        <v>44351</v>
      </c>
      <c r="B18" s="56">
        <v>2</v>
      </c>
      <c r="C18" s="88" t="s">
        <v>568</v>
      </c>
    </row>
    <row r="19" spans="1:3" ht="15" customHeight="1" thickBot="1" x14ac:dyDescent="0.25">
      <c r="A19" s="61">
        <v>44715</v>
      </c>
      <c r="B19" s="64">
        <v>3</v>
      </c>
      <c r="C19" s="88" t="s">
        <v>569</v>
      </c>
    </row>
    <row r="20" spans="1:3" ht="15" customHeight="1" thickBot="1" x14ac:dyDescent="0.25">
      <c r="A20" s="61">
        <v>45079</v>
      </c>
      <c r="B20" s="64">
        <v>4</v>
      </c>
      <c r="C20" s="88" t="s">
        <v>570</v>
      </c>
    </row>
    <row r="21" spans="1:3" ht="15" customHeight="1" thickBot="1" x14ac:dyDescent="0.25">
      <c r="A21" s="61">
        <v>45433</v>
      </c>
      <c r="B21" s="64">
        <v>5</v>
      </c>
      <c r="C21" s="88" t="s">
        <v>600</v>
      </c>
    </row>
    <row r="22" spans="1:3" ht="15" customHeight="1" thickBot="1" x14ac:dyDescent="0.25">
      <c r="A22" s="119" t="s">
        <v>1047</v>
      </c>
      <c r="B22" s="120" t="s">
        <v>1048</v>
      </c>
      <c r="C22" s="122" t="s">
        <v>1050</v>
      </c>
    </row>
    <row r="23" spans="1:3" ht="15" customHeight="1" x14ac:dyDescent="0.25">
      <c r="A23" s="85" t="s">
        <v>567</v>
      </c>
    </row>
  </sheetData>
  <mergeCells count="14">
    <mergeCell ref="A14:C14"/>
    <mergeCell ref="A1:C1"/>
    <mergeCell ref="A2:C2"/>
    <mergeCell ref="A3:C3"/>
    <mergeCell ref="A5:C5"/>
    <mergeCell ref="A4:C4"/>
    <mergeCell ref="A13:C13"/>
    <mergeCell ref="A6:C6"/>
    <mergeCell ref="A12:C12"/>
    <mergeCell ref="A11:C11"/>
    <mergeCell ref="A7:C7"/>
    <mergeCell ref="A8:C8"/>
    <mergeCell ref="A9:C9"/>
    <mergeCell ref="A10:C10"/>
  </mergeCells>
  <phoneticPr fontId="39" type="noConversion"/>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258587-4544-4EBB-A896-5BA8E778B22D}">
  <sheetPr>
    <tabColor rgb="FFFF0000"/>
  </sheetPr>
  <dimension ref="A1:C13"/>
  <sheetViews>
    <sheetView zoomScaleNormal="100" workbookViewId="0">
      <selection activeCell="D1" sqref="D1"/>
    </sheetView>
  </sheetViews>
  <sheetFormatPr defaultColWidth="8.59765625" defaultRowHeight="15" x14ac:dyDescent="0.2"/>
  <cols>
    <col min="1" max="1" width="19.3984375" style="41" customWidth="1"/>
    <col min="2" max="2" width="8.69921875" style="40" customWidth="1"/>
    <col min="3" max="3" width="61.8984375" style="41" customWidth="1"/>
  </cols>
  <sheetData>
    <row r="1" spans="1:3" ht="15.75" customHeight="1" x14ac:dyDescent="0.2">
      <c r="A1" s="161" t="s">
        <v>1183</v>
      </c>
      <c r="B1" s="162"/>
      <c r="C1" s="162"/>
    </row>
    <row r="2" spans="1:3" x14ac:dyDescent="0.2">
      <c r="A2" s="145" t="s">
        <v>1083</v>
      </c>
      <c r="B2" s="146"/>
      <c r="C2" s="146"/>
    </row>
    <row r="3" spans="1:3" x14ac:dyDescent="0.2">
      <c r="A3" s="160"/>
      <c r="B3" s="160"/>
      <c r="C3" s="160"/>
    </row>
    <row r="4" spans="1:3" ht="28.5" x14ac:dyDescent="0.45">
      <c r="A4" s="159" t="s">
        <v>572</v>
      </c>
      <c r="B4" s="159"/>
      <c r="C4" s="159"/>
    </row>
    <row r="5" spans="1:3" ht="15.75" thickBot="1" x14ac:dyDescent="0.3">
      <c r="A5" s="85" t="s">
        <v>571</v>
      </c>
      <c r="B5" s="42"/>
      <c r="C5" s="42"/>
    </row>
    <row r="6" spans="1:3" ht="15.75" thickBot="1" x14ac:dyDescent="0.3">
      <c r="A6" s="87" t="s">
        <v>529</v>
      </c>
      <c r="B6" s="147" t="s">
        <v>530</v>
      </c>
      <c r="C6" s="84" t="s">
        <v>1093</v>
      </c>
    </row>
    <row r="7" spans="1:3" ht="15.75" thickBot="1" x14ac:dyDescent="0.3">
      <c r="A7" s="82">
        <v>43958</v>
      </c>
      <c r="B7" s="86">
        <v>1</v>
      </c>
      <c r="C7" s="83" t="s">
        <v>541</v>
      </c>
    </row>
    <row r="8" spans="1:3" ht="15.75" thickBot="1" x14ac:dyDescent="0.3">
      <c r="A8" s="82">
        <v>44095</v>
      </c>
      <c r="B8" s="81">
        <v>1.1000000000000001</v>
      </c>
      <c r="C8" s="83" t="s">
        <v>542</v>
      </c>
    </row>
    <row r="9" spans="1:3" ht="210.75" thickBot="1" x14ac:dyDescent="0.25">
      <c r="A9" s="61">
        <v>44351</v>
      </c>
      <c r="B9" s="64">
        <v>2</v>
      </c>
      <c r="C9" s="88" t="s">
        <v>574</v>
      </c>
    </row>
    <row r="10" spans="1:3" ht="180.75" thickBot="1" x14ac:dyDescent="0.25">
      <c r="A10" s="61">
        <v>44715</v>
      </c>
      <c r="B10" s="64">
        <v>3</v>
      </c>
      <c r="C10" s="88" t="s">
        <v>579</v>
      </c>
    </row>
    <row r="11" spans="1:3" ht="255.75" thickBot="1" x14ac:dyDescent="0.25">
      <c r="A11" s="61">
        <v>45079</v>
      </c>
      <c r="B11" s="64">
        <v>4</v>
      </c>
      <c r="C11" s="88" t="s">
        <v>580</v>
      </c>
    </row>
    <row r="12" spans="1:3" ht="135.75" thickBot="1" x14ac:dyDescent="0.25">
      <c r="A12" s="61">
        <v>45433</v>
      </c>
      <c r="B12" s="64">
        <v>5</v>
      </c>
      <c r="C12" s="88" t="s">
        <v>1037</v>
      </c>
    </row>
    <row r="13" spans="1:3" ht="120.75" customHeight="1" thickBot="1" x14ac:dyDescent="0.25">
      <c r="A13" s="119" t="s">
        <v>1047</v>
      </c>
      <c r="B13" s="121" t="s">
        <v>1048</v>
      </c>
      <c r="C13" s="122" t="s">
        <v>1232</v>
      </c>
    </row>
  </sheetData>
  <mergeCells count="3">
    <mergeCell ref="A4:C4"/>
    <mergeCell ref="A3:C3"/>
    <mergeCell ref="A1:C1"/>
  </mergeCells>
  <phoneticPr fontId="32" type="noConversion"/>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FT277"/>
  <sheetViews>
    <sheetView tabSelected="1" zoomScale="80" zoomScaleNormal="80" workbookViewId="0">
      <pane ySplit="2" topLeftCell="A3" activePane="bottomLeft" state="frozen"/>
      <selection pane="bottomLeft" activeCell="J2" sqref="J2:L2"/>
    </sheetView>
  </sheetViews>
  <sheetFormatPr defaultColWidth="6.59765625" defaultRowHeight="15" customHeight="1" x14ac:dyDescent="0.2"/>
  <cols>
    <col min="1" max="1" width="8.69921875" customWidth="1"/>
    <col min="2" max="2" width="85.5" style="1" bestFit="1" customWidth="1"/>
    <col min="3" max="3" width="15.19921875" style="5" bestFit="1" customWidth="1"/>
    <col min="4" max="4" width="9.796875" style="139" bestFit="1" customWidth="1"/>
    <col min="5" max="5" width="15.09765625" style="139" bestFit="1" customWidth="1"/>
    <col min="6" max="6" width="14.19921875" style="6" bestFit="1" customWidth="1"/>
    <col min="7" max="7" width="27.8984375" style="7" bestFit="1" customWidth="1"/>
    <col min="8" max="8" width="15.09765625" style="28" bestFit="1" customWidth="1"/>
    <col min="9" max="9" width="18" style="28" bestFit="1" customWidth="1"/>
    <col min="10" max="11" width="8.5" style="79" customWidth="1"/>
    <col min="12" max="12" width="5.8984375" style="80" bestFit="1" customWidth="1"/>
    <col min="13" max="13" width="9.296875" style="1" customWidth="1"/>
    <col min="14" max="14" width="12.5" style="1" bestFit="1" customWidth="1"/>
    <col min="15" max="15" width="13" style="1" bestFit="1" customWidth="1"/>
    <col min="16" max="16" width="7.3984375" style="1" bestFit="1" customWidth="1"/>
    <col min="17" max="17" width="6.59765625" style="1" bestFit="1" customWidth="1"/>
    <col min="18" max="18" width="7.59765625" style="1" bestFit="1" customWidth="1"/>
    <col min="19" max="20" width="13" style="1" customWidth="1"/>
    <col min="21" max="21" width="9.3984375" style="1" customWidth="1"/>
    <col min="22" max="22" width="12.59765625" style="1" customWidth="1"/>
    <col min="23" max="176" width="6.59765625" style="1" customWidth="1"/>
  </cols>
  <sheetData>
    <row r="1" spans="1:12" ht="62.25" customHeight="1" x14ac:dyDescent="0.2">
      <c r="A1" s="212" t="s">
        <v>1185</v>
      </c>
      <c r="B1" s="212"/>
      <c r="C1" s="212"/>
      <c r="D1" s="212"/>
      <c r="E1" s="212"/>
      <c r="F1" s="212"/>
      <c r="G1" s="89" t="s">
        <v>1046</v>
      </c>
      <c r="H1" s="118" t="s">
        <v>1044</v>
      </c>
      <c r="I1" s="27"/>
      <c r="J1" s="65" t="s">
        <v>562</v>
      </c>
      <c r="K1" s="66" t="s">
        <v>563</v>
      </c>
      <c r="L1" s="67" t="s">
        <v>564</v>
      </c>
    </row>
    <row r="2" spans="1:12" ht="29.1" customHeight="1" x14ac:dyDescent="0.2">
      <c r="A2" s="184" t="s">
        <v>536</v>
      </c>
      <c r="B2" s="185"/>
      <c r="C2" s="218" t="s">
        <v>0</v>
      </c>
      <c r="D2" s="219"/>
      <c r="E2" s="219"/>
      <c r="F2" s="219"/>
      <c r="G2" s="219"/>
      <c r="H2" s="219"/>
      <c r="I2" s="220"/>
      <c r="J2" s="165"/>
      <c r="K2" s="166"/>
      <c r="L2" s="167"/>
    </row>
    <row r="3" spans="1:12" ht="36" customHeight="1" x14ac:dyDescent="0.2">
      <c r="A3" s="186" t="s">
        <v>1</v>
      </c>
      <c r="B3" s="187"/>
      <c r="C3" s="187"/>
      <c r="D3" s="187"/>
      <c r="E3" s="187"/>
      <c r="F3" s="187"/>
      <c r="G3" s="187"/>
      <c r="H3" s="187"/>
      <c r="I3" s="188"/>
      <c r="J3" s="68"/>
      <c r="K3" s="69"/>
      <c r="L3" s="70"/>
    </row>
    <row r="4" spans="1:12" ht="259.5" customHeight="1" x14ac:dyDescent="0.2">
      <c r="A4" s="221" t="s">
        <v>1187</v>
      </c>
      <c r="B4" s="222"/>
      <c r="C4" s="222"/>
      <c r="D4" s="222"/>
      <c r="E4" s="222"/>
      <c r="F4" s="222"/>
      <c r="G4" s="222"/>
      <c r="H4" s="222"/>
      <c r="I4" s="223"/>
      <c r="J4" s="71"/>
      <c r="K4" s="72"/>
      <c r="L4" s="140"/>
    </row>
    <row r="5" spans="1:12" ht="24" customHeight="1" x14ac:dyDescent="0.2">
      <c r="A5" s="215" t="s">
        <v>508</v>
      </c>
      <c r="B5" s="216"/>
      <c r="C5" s="216"/>
      <c r="D5" s="216"/>
      <c r="E5" s="216"/>
      <c r="F5" s="216"/>
      <c r="G5" s="216"/>
      <c r="H5" s="216"/>
      <c r="I5" s="217"/>
      <c r="J5" s="226" t="s">
        <v>565</v>
      </c>
      <c r="K5" s="226"/>
      <c r="L5" s="73">
        <f>SUM(L46,L61,L77,L91,L121,L142,L157,L182,L208,L221,L232,L259,L276)</f>
        <v>0</v>
      </c>
    </row>
    <row r="6" spans="1:12" ht="17.25" customHeight="1" x14ac:dyDescent="0.2">
      <c r="A6" s="20" t="s">
        <v>2</v>
      </c>
      <c r="B6" s="32" t="s">
        <v>511</v>
      </c>
      <c r="C6" s="207" t="s">
        <v>511</v>
      </c>
      <c r="D6" s="208"/>
      <c r="E6" s="208"/>
      <c r="F6" s="208"/>
      <c r="G6" s="208"/>
      <c r="H6" s="208"/>
      <c r="I6" s="209"/>
      <c r="J6" s="71"/>
      <c r="K6" s="72"/>
      <c r="L6" s="140"/>
    </row>
    <row r="7" spans="1:12" ht="22.35" customHeight="1" x14ac:dyDescent="0.2">
      <c r="A7" s="20" t="s">
        <v>3</v>
      </c>
      <c r="B7" s="32" t="s">
        <v>512</v>
      </c>
      <c r="C7" s="207" t="s">
        <v>513</v>
      </c>
      <c r="D7" s="208"/>
      <c r="E7" s="208"/>
      <c r="F7" s="208"/>
      <c r="G7" s="208"/>
      <c r="H7" s="208"/>
      <c r="I7" s="209"/>
      <c r="J7" s="71"/>
      <c r="K7" s="72"/>
      <c r="L7" s="140"/>
    </row>
    <row r="8" spans="1:12" ht="22.35" customHeight="1" x14ac:dyDescent="0.2">
      <c r="A8" s="20" t="s">
        <v>4</v>
      </c>
      <c r="B8" s="32" t="s">
        <v>353</v>
      </c>
      <c r="C8" s="204" t="s">
        <v>353</v>
      </c>
      <c r="D8" s="210"/>
      <c r="E8" s="210"/>
      <c r="F8" s="210"/>
      <c r="G8" s="210"/>
      <c r="H8" s="210"/>
      <c r="I8" s="211"/>
      <c r="J8" s="71"/>
      <c r="K8" s="72"/>
      <c r="L8" s="140"/>
    </row>
    <row r="9" spans="1:12" ht="22.35" customHeight="1" x14ac:dyDescent="0.2">
      <c r="A9" s="20" t="s">
        <v>5</v>
      </c>
      <c r="B9" s="32" t="s">
        <v>354</v>
      </c>
      <c r="C9" s="204" t="s">
        <v>354</v>
      </c>
      <c r="D9" s="205"/>
      <c r="E9" s="205"/>
      <c r="F9" s="205"/>
      <c r="G9" s="205"/>
      <c r="H9" s="205"/>
      <c r="I9" s="206"/>
      <c r="J9" s="71"/>
      <c r="K9" s="72"/>
      <c r="L9" s="140"/>
    </row>
    <row r="10" spans="1:12" ht="22.35" customHeight="1" x14ac:dyDescent="0.2">
      <c r="A10" s="20" t="s">
        <v>7</v>
      </c>
      <c r="B10" s="32" t="s">
        <v>355</v>
      </c>
      <c r="C10" s="204" t="s">
        <v>355</v>
      </c>
      <c r="D10" s="205"/>
      <c r="E10" s="205"/>
      <c r="F10" s="205"/>
      <c r="G10" s="205"/>
      <c r="H10" s="205"/>
      <c r="I10" s="206"/>
      <c r="J10" s="71"/>
      <c r="K10" s="72"/>
      <c r="L10" s="140"/>
    </row>
    <row r="11" spans="1:12" ht="22.35" customHeight="1" x14ac:dyDescent="0.2">
      <c r="A11" s="20" t="s">
        <v>8</v>
      </c>
      <c r="B11" s="32" t="s">
        <v>356</v>
      </c>
      <c r="C11" s="204" t="s">
        <v>356</v>
      </c>
      <c r="D11" s="205"/>
      <c r="E11" s="205"/>
      <c r="F11" s="205"/>
      <c r="G11" s="205"/>
      <c r="H11" s="205"/>
      <c r="I11" s="206"/>
      <c r="J11" s="71"/>
      <c r="K11" s="72"/>
      <c r="L11" s="140"/>
    </row>
    <row r="12" spans="1:12" ht="22.35" customHeight="1" x14ac:dyDescent="0.2">
      <c r="A12" s="20" t="s">
        <v>9</v>
      </c>
      <c r="B12" s="32" t="s">
        <v>121</v>
      </c>
      <c r="C12" s="204" t="s">
        <v>122</v>
      </c>
      <c r="D12" s="205"/>
      <c r="E12" s="205"/>
      <c r="F12" s="205"/>
      <c r="G12" s="205"/>
      <c r="H12" s="205"/>
      <c r="I12" s="206"/>
      <c r="J12" s="71"/>
      <c r="K12" s="72"/>
      <c r="L12" s="140"/>
    </row>
    <row r="13" spans="1:12" ht="22.35" customHeight="1" x14ac:dyDescent="0.2">
      <c r="A13" s="20" t="s">
        <v>10</v>
      </c>
      <c r="B13" s="32" t="s">
        <v>123</v>
      </c>
      <c r="C13" s="204" t="s">
        <v>124</v>
      </c>
      <c r="D13" s="205"/>
      <c r="E13" s="205"/>
      <c r="F13" s="205"/>
      <c r="G13" s="205"/>
      <c r="H13" s="205"/>
      <c r="I13" s="206"/>
      <c r="J13" s="71"/>
      <c r="K13" s="72"/>
      <c r="L13" s="140"/>
    </row>
    <row r="14" spans="1:12" ht="22.35" customHeight="1" x14ac:dyDescent="0.2">
      <c r="A14" s="20" t="s">
        <v>12</v>
      </c>
      <c r="B14" s="32" t="s">
        <v>6</v>
      </c>
      <c r="C14" s="204" t="s">
        <v>509</v>
      </c>
      <c r="D14" s="205"/>
      <c r="E14" s="205"/>
      <c r="F14" s="205"/>
      <c r="G14" s="205"/>
      <c r="H14" s="205"/>
      <c r="I14" s="206"/>
      <c r="J14" s="71"/>
      <c r="K14" s="72"/>
      <c r="L14" s="140"/>
    </row>
    <row r="15" spans="1:12" ht="22.35" customHeight="1" x14ac:dyDescent="0.2">
      <c r="A15" s="20" t="s">
        <v>13</v>
      </c>
      <c r="B15" s="32" t="s">
        <v>514</v>
      </c>
      <c r="C15" s="204" t="s">
        <v>133</v>
      </c>
      <c r="D15" s="205"/>
      <c r="E15" s="205"/>
      <c r="F15" s="205"/>
      <c r="G15" s="205"/>
      <c r="H15" s="205"/>
      <c r="I15" s="206"/>
      <c r="J15" s="71"/>
      <c r="K15" s="72"/>
      <c r="L15" s="140"/>
    </row>
    <row r="16" spans="1:12" ht="22.35" customHeight="1" x14ac:dyDescent="0.2">
      <c r="A16" s="20" t="s">
        <v>14</v>
      </c>
      <c r="B16" s="32" t="s">
        <v>515</v>
      </c>
      <c r="C16" s="204" t="s">
        <v>130</v>
      </c>
      <c r="D16" s="205"/>
      <c r="E16" s="205"/>
      <c r="F16" s="205"/>
      <c r="G16" s="205"/>
      <c r="H16" s="205"/>
      <c r="I16" s="206"/>
      <c r="J16" s="71"/>
      <c r="K16" s="72"/>
      <c r="L16" s="140"/>
    </row>
    <row r="17" spans="1:12" ht="31.5" customHeight="1" x14ac:dyDescent="0.2">
      <c r="A17" s="20" t="s">
        <v>15</v>
      </c>
      <c r="B17" s="32" t="s">
        <v>357</v>
      </c>
      <c r="C17" s="204" t="s">
        <v>578</v>
      </c>
      <c r="D17" s="205"/>
      <c r="E17" s="205"/>
      <c r="F17" s="205"/>
      <c r="G17" s="205"/>
      <c r="H17" s="205"/>
      <c r="I17" s="206"/>
      <c r="J17" s="71"/>
      <c r="K17" s="72"/>
      <c r="L17" s="140"/>
    </row>
    <row r="18" spans="1:12" ht="22.35" customHeight="1" x14ac:dyDescent="0.2">
      <c r="A18" s="20" t="s">
        <v>358</v>
      </c>
      <c r="B18" s="32" t="s">
        <v>516</v>
      </c>
      <c r="C18" s="204" t="s">
        <v>517</v>
      </c>
      <c r="D18" s="205"/>
      <c r="E18" s="205"/>
      <c r="F18" s="205"/>
      <c r="G18" s="205"/>
      <c r="H18" s="205"/>
      <c r="I18" s="206"/>
      <c r="J18" s="71"/>
      <c r="K18" s="72"/>
      <c r="L18" s="140"/>
    </row>
    <row r="19" spans="1:12" ht="22.35" customHeight="1" x14ac:dyDescent="0.2">
      <c r="A19" s="20" t="s">
        <v>359</v>
      </c>
      <c r="B19" s="32" t="s">
        <v>518</v>
      </c>
      <c r="C19" s="204" t="s">
        <v>518</v>
      </c>
      <c r="D19" s="205"/>
      <c r="E19" s="205"/>
      <c r="F19" s="205"/>
      <c r="G19" s="205"/>
      <c r="H19" s="205"/>
      <c r="I19" s="206"/>
      <c r="J19" s="71"/>
      <c r="K19" s="72"/>
      <c r="L19" s="140"/>
    </row>
    <row r="20" spans="1:12" ht="22.35" customHeight="1" x14ac:dyDescent="0.2">
      <c r="A20" s="20" t="s">
        <v>360</v>
      </c>
      <c r="B20" s="32" t="s">
        <v>519</v>
      </c>
      <c r="C20" s="204" t="s">
        <v>520</v>
      </c>
      <c r="D20" s="205"/>
      <c r="E20" s="205"/>
      <c r="F20" s="205"/>
      <c r="G20" s="205"/>
      <c r="H20" s="205"/>
      <c r="I20" s="206"/>
      <c r="J20" s="71"/>
      <c r="K20" s="72"/>
      <c r="L20" s="140"/>
    </row>
    <row r="21" spans="1:12" ht="22.35" customHeight="1" x14ac:dyDescent="0.2">
      <c r="A21" s="20" t="s">
        <v>361</v>
      </c>
      <c r="B21" s="32" t="s">
        <v>521</v>
      </c>
      <c r="C21" s="207" t="s">
        <v>521</v>
      </c>
      <c r="D21" s="208"/>
      <c r="E21" s="208"/>
      <c r="F21" s="208"/>
      <c r="G21" s="208"/>
      <c r="H21" s="208"/>
      <c r="I21" s="209"/>
      <c r="J21" s="71"/>
      <c r="K21" s="72"/>
      <c r="L21" s="140"/>
    </row>
    <row r="22" spans="1:12" ht="22.35" customHeight="1" x14ac:dyDescent="0.2">
      <c r="A22" s="20" t="s">
        <v>362</v>
      </c>
      <c r="B22" s="32" t="s">
        <v>522</v>
      </c>
      <c r="C22" s="207" t="s">
        <v>522</v>
      </c>
      <c r="D22" s="208"/>
      <c r="E22" s="208"/>
      <c r="F22" s="208"/>
      <c r="G22" s="208"/>
      <c r="H22" s="208"/>
      <c r="I22" s="209"/>
      <c r="J22" s="71"/>
      <c r="K22" s="72"/>
      <c r="L22" s="140"/>
    </row>
    <row r="23" spans="1:12" ht="22.35" customHeight="1" x14ac:dyDescent="0.2">
      <c r="A23" s="20" t="s">
        <v>363</v>
      </c>
      <c r="B23" s="32" t="s">
        <v>523</v>
      </c>
      <c r="C23" s="207" t="s">
        <v>524</v>
      </c>
      <c r="D23" s="208"/>
      <c r="E23" s="208"/>
      <c r="F23" s="208"/>
      <c r="G23" s="208"/>
      <c r="H23" s="208"/>
      <c r="I23" s="209"/>
      <c r="J23" s="71"/>
      <c r="K23" s="72"/>
      <c r="L23" s="140"/>
    </row>
    <row r="24" spans="1:12" ht="22.35" customHeight="1" x14ac:dyDescent="0.2">
      <c r="A24" s="20" t="s">
        <v>364</v>
      </c>
      <c r="B24" s="32" t="s">
        <v>525</v>
      </c>
      <c r="C24" s="207" t="s">
        <v>11</v>
      </c>
      <c r="D24" s="208"/>
      <c r="E24" s="208"/>
      <c r="F24" s="208"/>
      <c r="G24" s="208"/>
      <c r="H24" s="208"/>
      <c r="I24" s="209"/>
      <c r="J24" s="71"/>
      <c r="K24" s="72"/>
      <c r="L24" s="140"/>
    </row>
    <row r="25" spans="1:12" s="1" customFormat="1" ht="22.35" customHeight="1" x14ac:dyDescent="0.2">
      <c r="A25" s="215" t="s">
        <v>1188</v>
      </c>
      <c r="B25" s="216"/>
      <c r="C25" s="216"/>
      <c r="D25" s="216"/>
      <c r="E25" s="216"/>
      <c r="F25" s="216"/>
      <c r="G25" s="216"/>
      <c r="H25" s="216"/>
      <c r="I25" s="217"/>
      <c r="J25" s="71"/>
      <c r="K25" s="72"/>
      <c r="L25" s="140"/>
    </row>
    <row r="26" spans="1:12" s="1" customFormat="1" ht="22.35" customHeight="1" x14ac:dyDescent="0.2">
      <c r="A26" s="213" t="s">
        <v>1189</v>
      </c>
      <c r="B26" s="213"/>
      <c r="C26" s="213"/>
      <c r="D26" s="213"/>
      <c r="E26" s="213"/>
      <c r="F26" s="213"/>
      <c r="G26" s="213"/>
      <c r="H26" s="29"/>
      <c r="I26" s="30"/>
      <c r="J26" s="71"/>
      <c r="K26" s="72"/>
      <c r="L26" s="140"/>
    </row>
    <row r="27" spans="1:12" s="1" customFormat="1" ht="20.100000000000001" customHeight="1" x14ac:dyDescent="0.2">
      <c r="A27" s="8"/>
      <c r="B27" s="9" t="s">
        <v>91</v>
      </c>
      <c r="C27" s="9"/>
      <c r="D27" s="131"/>
      <c r="E27" s="131"/>
      <c r="F27" s="9"/>
      <c r="G27" s="9"/>
      <c r="H27" s="9"/>
      <c r="I27" s="26"/>
      <c r="J27" s="71"/>
      <c r="K27" s="72"/>
      <c r="L27" s="140"/>
    </row>
    <row r="28" spans="1:12" s="1" customFormat="1" ht="20.100000000000001" customHeight="1" x14ac:dyDescent="0.2">
      <c r="A28" s="8"/>
      <c r="B28" s="9" t="s">
        <v>92</v>
      </c>
      <c r="C28" s="9"/>
      <c r="D28" s="131"/>
      <c r="E28" s="131"/>
      <c r="F28" s="9"/>
      <c r="G28" s="9"/>
      <c r="H28" s="9"/>
      <c r="I28" s="26"/>
      <c r="J28" s="71"/>
      <c r="K28" s="72"/>
      <c r="L28" s="140"/>
    </row>
    <row r="29" spans="1:12" s="1" customFormat="1" ht="20.100000000000001" customHeight="1" x14ac:dyDescent="0.2">
      <c r="A29" s="8"/>
      <c r="B29" s="9" t="s">
        <v>93</v>
      </c>
      <c r="C29" s="9"/>
      <c r="D29" s="131"/>
      <c r="E29" s="131"/>
      <c r="F29" s="9"/>
      <c r="G29" s="9"/>
      <c r="H29" s="9"/>
      <c r="I29" s="26"/>
      <c r="J29" s="71"/>
      <c r="K29" s="72"/>
      <c r="L29" s="140"/>
    </row>
    <row r="30" spans="1:12" s="1" customFormat="1" ht="20.100000000000001" customHeight="1" x14ac:dyDescent="0.2">
      <c r="A30" s="8"/>
      <c r="B30" s="57" t="s">
        <v>545</v>
      </c>
      <c r="C30" s="9"/>
      <c r="D30" s="131"/>
      <c r="E30" s="131"/>
      <c r="F30" s="9"/>
      <c r="G30" s="9"/>
      <c r="H30" s="9"/>
      <c r="I30" s="26"/>
      <c r="J30" s="71"/>
      <c r="K30" s="72"/>
      <c r="L30" s="140"/>
    </row>
    <row r="31" spans="1:12" s="1" customFormat="1" ht="20.100000000000001" customHeight="1" x14ac:dyDescent="0.2">
      <c r="A31" s="8"/>
      <c r="B31" s="57" t="s">
        <v>575</v>
      </c>
      <c r="C31" s="9"/>
      <c r="D31" s="131"/>
      <c r="E31" s="131"/>
      <c r="F31" s="9"/>
      <c r="G31" s="9"/>
      <c r="H31" s="9"/>
      <c r="I31" s="26"/>
      <c r="J31" s="71"/>
      <c r="K31" s="72"/>
      <c r="L31" s="140"/>
    </row>
    <row r="32" spans="1:12" s="1" customFormat="1" ht="20.100000000000001" customHeight="1" x14ac:dyDescent="0.2">
      <c r="A32" s="8"/>
      <c r="B32" s="57" t="s">
        <v>543</v>
      </c>
      <c r="C32" s="9"/>
      <c r="D32" s="131"/>
      <c r="E32" s="131"/>
      <c r="F32" s="9"/>
      <c r="G32" s="9"/>
      <c r="H32" s="9"/>
      <c r="I32" s="26"/>
      <c r="J32" s="71"/>
      <c r="K32" s="72"/>
      <c r="L32" s="140"/>
    </row>
    <row r="33" spans="1:22" s="1" customFormat="1" ht="20.100000000000001" customHeight="1" x14ac:dyDescent="0.2">
      <c r="A33" s="8"/>
      <c r="B33" s="57" t="s">
        <v>550</v>
      </c>
      <c r="C33" s="9"/>
      <c r="D33" s="131"/>
      <c r="E33" s="131"/>
      <c r="F33" s="9"/>
      <c r="G33" s="9"/>
      <c r="H33" s="9"/>
      <c r="I33" s="26"/>
      <c r="J33" s="71"/>
      <c r="K33" s="72"/>
      <c r="L33" s="140"/>
    </row>
    <row r="34" spans="1:22" s="1" customFormat="1" ht="20.100000000000001" customHeight="1" x14ac:dyDescent="0.2">
      <c r="A34" s="8"/>
      <c r="B34" s="9" t="s">
        <v>465</v>
      </c>
      <c r="C34" s="9"/>
      <c r="D34" s="131"/>
      <c r="E34" s="131"/>
      <c r="F34" s="9"/>
      <c r="G34" s="9"/>
      <c r="H34" s="9"/>
      <c r="I34" s="26"/>
      <c r="J34" s="71"/>
      <c r="K34" s="72"/>
      <c r="L34" s="140"/>
    </row>
    <row r="35" spans="1:22" s="1" customFormat="1" ht="20.100000000000001" customHeight="1" x14ac:dyDescent="0.2">
      <c r="A35" s="8"/>
      <c r="B35" s="9" t="s">
        <v>94</v>
      </c>
      <c r="C35" s="9"/>
      <c r="D35" s="131"/>
      <c r="E35" s="131"/>
      <c r="F35" s="9"/>
      <c r="G35" s="9"/>
      <c r="H35" s="9"/>
      <c r="I35" s="26"/>
      <c r="J35" s="71"/>
      <c r="K35" s="72"/>
      <c r="L35" s="140"/>
    </row>
    <row r="36" spans="1:22" s="1" customFormat="1" ht="20.100000000000001" customHeight="1" x14ac:dyDescent="0.2">
      <c r="A36" s="8"/>
      <c r="B36" s="9" t="s">
        <v>95</v>
      </c>
      <c r="C36" s="9"/>
      <c r="D36" s="131"/>
      <c r="E36" s="131"/>
      <c r="F36" s="9"/>
      <c r="G36" s="9"/>
      <c r="H36" s="9"/>
      <c r="I36" s="26"/>
      <c r="J36" s="71"/>
      <c r="K36" s="72"/>
      <c r="L36" s="140"/>
    </row>
    <row r="37" spans="1:22" s="1" customFormat="1" ht="20.100000000000001" customHeight="1" x14ac:dyDescent="0.2">
      <c r="A37" s="8"/>
      <c r="B37" s="9" t="s">
        <v>96</v>
      </c>
      <c r="C37" s="9"/>
      <c r="D37" s="131"/>
      <c r="E37" s="131"/>
      <c r="F37" s="9"/>
      <c r="G37" s="9"/>
      <c r="H37" s="9"/>
      <c r="I37" s="26"/>
      <c r="J37" s="71"/>
      <c r="K37" s="72"/>
      <c r="L37" s="140"/>
    </row>
    <row r="38" spans="1:22" s="1" customFormat="1" ht="20.100000000000001" customHeight="1" x14ac:dyDescent="0.2">
      <c r="A38" s="8"/>
      <c r="B38" s="9" t="s">
        <v>466</v>
      </c>
      <c r="C38" s="9"/>
      <c r="D38" s="131"/>
      <c r="E38" s="131"/>
      <c r="F38" s="9"/>
      <c r="G38" s="9"/>
      <c r="H38" s="9"/>
      <c r="I38" s="26"/>
      <c r="J38" s="71"/>
      <c r="K38" s="72"/>
      <c r="L38" s="140"/>
    </row>
    <row r="39" spans="1:22" s="1" customFormat="1" ht="20.100000000000001" customHeight="1" x14ac:dyDescent="0.2">
      <c r="A39" s="8"/>
      <c r="B39" s="214" t="s">
        <v>540</v>
      </c>
      <c r="C39" s="214"/>
      <c r="D39" s="214"/>
      <c r="E39" s="214"/>
      <c r="F39" s="214"/>
      <c r="G39" s="214"/>
      <c r="H39" s="9"/>
      <c r="I39" s="26"/>
      <c r="J39" s="71"/>
      <c r="K39" s="72"/>
      <c r="L39" s="140"/>
    </row>
    <row r="40" spans="1:22" s="1" customFormat="1" ht="46.5" customHeight="1" x14ac:dyDescent="0.2">
      <c r="A40" s="197" t="s">
        <v>467</v>
      </c>
      <c r="B40" s="198"/>
      <c r="C40" s="189"/>
      <c r="D40" s="189"/>
      <c r="E40" s="189"/>
      <c r="F40" s="189"/>
      <c r="G40" s="189"/>
      <c r="H40" s="189"/>
      <c r="I40" s="189"/>
      <c r="J40" s="71"/>
      <c r="K40" s="72"/>
      <c r="L40" s="140"/>
    </row>
    <row r="41" spans="1:22" s="1" customFormat="1" ht="42" customHeight="1" x14ac:dyDescent="0.2">
      <c r="A41" s="199" t="s">
        <v>111</v>
      </c>
      <c r="B41" s="200"/>
      <c r="C41" s="189"/>
      <c r="D41" s="189"/>
      <c r="E41" s="189"/>
      <c r="F41" s="189"/>
      <c r="G41" s="189"/>
      <c r="H41" s="189"/>
      <c r="I41" s="189"/>
      <c r="J41" s="71"/>
      <c r="K41" s="72"/>
      <c r="L41" s="140"/>
    </row>
    <row r="42" spans="1:22" s="1" customFormat="1" ht="36" customHeight="1" x14ac:dyDescent="0.2">
      <c r="A42" s="186" t="s">
        <v>16</v>
      </c>
      <c r="B42" s="187"/>
      <c r="C42" s="187"/>
      <c r="D42" s="187"/>
      <c r="E42" s="187"/>
      <c r="F42" s="187"/>
      <c r="G42" s="187"/>
      <c r="H42" s="187"/>
      <c r="I42" s="188"/>
      <c r="J42" s="71"/>
      <c r="K42" s="72"/>
      <c r="L42" s="140"/>
    </row>
    <row r="43" spans="1:22" s="1" customFormat="1" ht="138" customHeight="1" x14ac:dyDescent="0.2">
      <c r="A43" s="191" t="s">
        <v>1233</v>
      </c>
      <c r="B43" s="192"/>
      <c r="C43" s="192"/>
      <c r="D43" s="192"/>
      <c r="E43" s="192"/>
      <c r="F43" s="192"/>
      <c r="G43" s="192"/>
      <c r="H43" s="192"/>
      <c r="I43" s="193"/>
      <c r="J43" s="71"/>
      <c r="K43" s="72"/>
      <c r="L43" s="140"/>
    </row>
    <row r="44" spans="1:22" s="1" customFormat="1" ht="87.75" customHeight="1" x14ac:dyDescent="0.2">
      <c r="A44" s="194"/>
      <c r="B44" s="195"/>
      <c r="C44" s="195"/>
      <c r="D44" s="195"/>
      <c r="E44" s="195"/>
      <c r="F44" s="195"/>
      <c r="G44" s="195"/>
      <c r="H44" s="195"/>
      <c r="I44" s="196"/>
      <c r="J44" s="71"/>
      <c r="K44" s="72"/>
      <c r="L44" s="140"/>
      <c r="M44" s="168" t="s">
        <v>1039</v>
      </c>
      <c r="N44" s="169"/>
      <c r="O44" s="170"/>
      <c r="P44" s="174" t="s">
        <v>608</v>
      </c>
      <c r="Q44" s="175"/>
      <c r="R44" s="175"/>
      <c r="S44" s="176"/>
      <c r="T44" s="180" t="s">
        <v>609</v>
      </c>
      <c r="U44" s="182" t="s">
        <v>612</v>
      </c>
      <c r="V44" s="163" t="s">
        <v>614</v>
      </c>
    </row>
    <row r="45" spans="1:22" s="1" customFormat="1" ht="24.75" customHeight="1" x14ac:dyDescent="0.2">
      <c r="A45" s="201" t="s">
        <v>1084</v>
      </c>
      <c r="B45" s="201"/>
      <c r="C45" s="202" t="s">
        <v>1085</v>
      </c>
      <c r="D45" s="203"/>
      <c r="E45" s="203"/>
      <c r="F45" s="203"/>
      <c r="G45" s="124"/>
      <c r="H45" s="124"/>
      <c r="I45" s="125"/>
      <c r="J45" s="71"/>
      <c r="K45" s="72"/>
      <c r="L45" s="140"/>
      <c r="M45" s="171"/>
      <c r="N45" s="172"/>
      <c r="O45" s="173"/>
      <c r="P45" s="177"/>
      <c r="Q45" s="178"/>
      <c r="R45" s="178"/>
      <c r="S45" s="179"/>
      <c r="T45" s="181"/>
      <c r="U45" s="183"/>
      <c r="V45" s="164"/>
    </row>
    <row r="46" spans="1:22" s="1" customFormat="1" ht="108" x14ac:dyDescent="0.2">
      <c r="A46" s="190" t="s">
        <v>19</v>
      </c>
      <c r="B46" s="190"/>
      <c r="C46" s="141" t="str">
        <f>"Response for " &amp; C45</f>
        <v>Response for Supplier Systems</v>
      </c>
      <c r="D46" s="132" t="s">
        <v>526</v>
      </c>
      <c r="E46" s="132" t="s">
        <v>99</v>
      </c>
      <c r="F46" s="2" t="s">
        <v>17</v>
      </c>
      <c r="G46" s="2" t="s">
        <v>18</v>
      </c>
      <c r="H46" s="2" t="s">
        <v>339</v>
      </c>
      <c r="I46" s="2" t="s">
        <v>365</v>
      </c>
      <c r="J46" s="224" t="s">
        <v>566</v>
      </c>
      <c r="K46" s="225"/>
      <c r="L46" s="74">
        <f>SUM(L47:L60)</f>
        <v>0</v>
      </c>
      <c r="M46" s="94" t="s">
        <v>602</v>
      </c>
      <c r="N46" s="94" t="s">
        <v>603</v>
      </c>
      <c r="O46" s="94" t="s">
        <v>604</v>
      </c>
      <c r="P46" s="95" t="s">
        <v>605</v>
      </c>
      <c r="Q46" s="95" t="s">
        <v>606</v>
      </c>
      <c r="R46" s="95" t="s">
        <v>607</v>
      </c>
      <c r="S46" s="96" t="s">
        <v>1086</v>
      </c>
      <c r="T46" s="97" t="s">
        <v>610</v>
      </c>
      <c r="U46" s="95" t="s">
        <v>613</v>
      </c>
      <c r="V46" s="95" t="s">
        <v>617</v>
      </c>
    </row>
    <row r="47" spans="1:22" s="1" customFormat="1" ht="57" x14ac:dyDescent="0.2">
      <c r="A47" s="91" t="s">
        <v>159</v>
      </c>
      <c r="B47" s="14" t="s">
        <v>1191</v>
      </c>
      <c r="C47" s="25"/>
      <c r="D47" s="133"/>
      <c r="E47" s="134"/>
      <c r="F47" s="15"/>
      <c r="G47" s="52" t="s">
        <v>366</v>
      </c>
      <c r="H47" s="33">
        <v>22</v>
      </c>
      <c r="I47" s="34" t="s">
        <v>367</v>
      </c>
      <c r="J47" s="75"/>
      <c r="K47" s="75"/>
      <c r="L47" s="76">
        <f t="shared" ref="L47:L60" si="0">J47*K47</f>
        <v>0</v>
      </c>
      <c r="M47" s="98"/>
      <c r="N47" s="98"/>
      <c r="O47" s="98"/>
      <c r="P47" s="99"/>
      <c r="Q47" s="99"/>
      <c r="R47" s="99"/>
      <c r="S47" s="99"/>
      <c r="T47" s="99" t="s">
        <v>611</v>
      </c>
      <c r="U47" s="100" t="s">
        <v>615</v>
      </c>
      <c r="V47" s="101" t="s">
        <v>618</v>
      </c>
    </row>
    <row r="48" spans="1:22" s="1" customFormat="1" ht="42.75" x14ac:dyDescent="0.25">
      <c r="A48" s="91" t="s">
        <v>22</v>
      </c>
      <c r="B48" s="35" t="s">
        <v>20</v>
      </c>
      <c r="C48" s="13"/>
      <c r="D48" s="135"/>
      <c r="E48" s="135"/>
      <c r="F48" s="13"/>
      <c r="G48" s="52" t="s">
        <v>21</v>
      </c>
      <c r="H48" s="33"/>
      <c r="I48" s="34"/>
      <c r="J48" s="75"/>
      <c r="K48" s="75"/>
      <c r="L48" s="76">
        <f t="shared" si="0"/>
        <v>0</v>
      </c>
      <c r="M48" s="102"/>
      <c r="N48" s="102"/>
      <c r="O48" s="102"/>
      <c r="P48" s="103"/>
      <c r="Q48" s="103"/>
      <c r="R48" s="103"/>
      <c r="S48" s="103"/>
      <c r="T48" s="103"/>
      <c r="U48" s="104"/>
      <c r="V48" s="105"/>
    </row>
    <row r="49" spans="1:176" s="1" customFormat="1" ht="42.75" x14ac:dyDescent="0.25">
      <c r="A49" s="91" t="s">
        <v>23</v>
      </c>
      <c r="B49" s="35" t="s">
        <v>368</v>
      </c>
      <c r="C49" s="13"/>
      <c r="D49" s="135"/>
      <c r="E49" s="135"/>
      <c r="F49" s="13"/>
      <c r="G49" s="52" t="s">
        <v>21</v>
      </c>
      <c r="H49" s="33"/>
      <c r="I49" s="34"/>
      <c r="J49" s="75"/>
      <c r="K49" s="75"/>
      <c r="L49" s="76">
        <f>J49*K49</f>
        <v>0</v>
      </c>
      <c r="M49" s="102"/>
      <c r="N49" s="102"/>
      <c r="O49" s="102"/>
      <c r="P49" s="103"/>
      <c r="Q49" s="103"/>
      <c r="R49" s="103"/>
      <c r="S49" s="103"/>
      <c r="T49" s="103"/>
      <c r="U49" s="104"/>
      <c r="V49" s="105"/>
    </row>
    <row r="50" spans="1:176" s="1" customFormat="1" ht="57" x14ac:dyDescent="0.25">
      <c r="A50" s="91" t="s">
        <v>24</v>
      </c>
      <c r="B50" s="35" t="s">
        <v>1041</v>
      </c>
      <c r="C50" s="13"/>
      <c r="D50" s="135"/>
      <c r="E50" s="135"/>
      <c r="F50" s="13"/>
      <c r="G50" s="52" t="s">
        <v>1042</v>
      </c>
      <c r="H50" s="33"/>
      <c r="I50" s="34"/>
      <c r="J50" s="75"/>
      <c r="K50" s="75"/>
      <c r="L50" s="76">
        <f t="shared" si="0"/>
        <v>0</v>
      </c>
      <c r="M50" s="102"/>
      <c r="N50" s="102"/>
      <c r="O50" s="102"/>
      <c r="P50" s="103"/>
      <c r="Q50" s="103"/>
      <c r="R50" s="103"/>
      <c r="S50" s="103"/>
      <c r="T50" s="103"/>
      <c r="U50" s="104"/>
      <c r="V50" s="105"/>
    </row>
    <row r="51" spans="1:176" s="1" customFormat="1" ht="28.5" x14ac:dyDescent="0.2">
      <c r="A51" s="91" t="s">
        <v>25</v>
      </c>
      <c r="B51" s="35" t="s">
        <v>581</v>
      </c>
      <c r="C51" s="48"/>
      <c r="D51" s="135"/>
      <c r="E51" s="135"/>
      <c r="F51" s="13"/>
      <c r="G51" s="52"/>
      <c r="H51" s="33">
        <v>61</v>
      </c>
      <c r="I51" s="34"/>
      <c r="J51" s="75"/>
      <c r="K51" s="75"/>
      <c r="L51" s="76">
        <f t="shared" si="0"/>
        <v>0</v>
      </c>
      <c r="M51" s="98"/>
      <c r="N51" s="98"/>
      <c r="O51" s="98"/>
      <c r="P51" s="99"/>
      <c r="Q51" s="99"/>
      <c r="R51" s="99"/>
      <c r="S51" s="99"/>
      <c r="T51" s="99"/>
      <c r="U51" s="100"/>
      <c r="V51" s="101"/>
    </row>
    <row r="52" spans="1:176" s="1" customFormat="1" ht="28.5" x14ac:dyDescent="0.2">
      <c r="A52" s="91" t="s">
        <v>26</v>
      </c>
      <c r="B52" s="35" t="s">
        <v>582</v>
      </c>
      <c r="C52" s="48"/>
      <c r="D52" s="135"/>
      <c r="E52" s="135"/>
      <c r="F52" s="13"/>
      <c r="G52" s="52"/>
      <c r="H52" s="33">
        <v>62</v>
      </c>
      <c r="I52" s="34"/>
      <c r="J52" s="75"/>
      <c r="K52" s="75"/>
      <c r="L52" s="76">
        <f t="shared" si="0"/>
        <v>0</v>
      </c>
      <c r="M52" s="98"/>
      <c r="N52" s="98"/>
      <c r="O52" s="98"/>
      <c r="P52" s="99"/>
      <c r="Q52" s="99"/>
      <c r="R52" s="99"/>
      <c r="S52" s="99"/>
      <c r="T52" s="99"/>
      <c r="U52" s="100"/>
      <c r="V52" s="101"/>
    </row>
    <row r="53" spans="1:176" s="1" customFormat="1" ht="28.5" x14ac:dyDescent="0.2">
      <c r="A53" s="91" t="s">
        <v>27</v>
      </c>
      <c r="B53" s="35" t="s">
        <v>583</v>
      </c>
      <c r="C53" s="48"/>
      <c r="D53" s="135"/>
      <c r="E53" s="135"/>
      <c r="F53" s="13"/>
      <c r="G53" s="52"/>
      <c r="H53" s="33">
        <v>63</v>
      </c>
      <c r="I53" s="34"/>
      <c r="J53" s="75"/>
      <c r="K53" s="75"/>
      <c r="L53" s="76">
        <f t="shared" si="0"/>
        <v>0</v>
      </c>
      <c r="M53" s="98"/>
      <c r="N53" s="98"/>
      <c r="O53" s="98"/>
      <c r="P53" s="99"/>
      <c r="Q53" s="99"/>
      <c r="R53" s="99"/>
      <c r="S53" s="99"/>
      <c r="T53" s="99"/>
      <c r="U53" s="100"/>
      <c r="V53" s="101"/>
    </row>
    <row r="54" spans="1:176" s="1" customFormat="1" ht="28.5" x14ac:dyDescent="0.2">
      <c r="A54" s="91" t="s">
        <v>369</v>
      </c>
      <c r="B54" s="35" t="s">
        <v>476</v>
      </c>
      <c r="C54" s="13"/>
      <c r="D54" s="135"/>
      <c r="E54" s="135"/>
      <c r="F54" s="10"/>
      <c r="G54" s="52" t="str">
        <f>IF(C54="","",IF(C54="Yes","Provide a detailed summary of the breach and actions taken to mitigate identified vulnerabilities.",""))</f>
        <v/>
      </c>
      <c r="H54" s="36">
        <v>34</v>
      </c>
      <c r="I54" s="36" t="s">
        <v>370</v>
      </c>
      <c r="J54" s="75"/>
      <c r="K54" s="75"/>
      <c r="L54" s="76">
        <f t="shared" si="0"/>
        <v>0</v>
      </c>
      <c r="M54" s="98"/>
      <c r="N54" s="98"/>
      <c r="O54" s="98"/>
      <c r="P54" s="106"/>
      <c r="Q54" s="99"/>
      <c r="R54" s="99"/>
      <c r="S54" s="99"/>
      <c r="T54" s="99"/>
      <c r="U54" s="100"/>
      <c r="V54" s="101"/>
    </row>
    <row r="55" spans="1:176" s="1" customFormat="1" ht="42.75" x14ac:dyDescent="0.25">
      <c r="A55" s="91" t="s">
        <v>371</v>
      </c>
      <c r="B55" s="35" t="s">
        <v>372</v>
      </c>
      <c r="C55" s="13"/>
      <c r="D55" s="135"/>
      <c r="E55" s="135"/>
      <c r="F55" s="10"/>
      <c r="G55" s="52"/>
      <c r="H55" s="33"/>
      <c r="I55" s="34"/>
      <c r="J55" s="75"/>
      <c r="K55" s="75"/>
      <c r="L55" s="76">
        <f t="shared" si="0"/>
        <v>0</v>
      </c>
      <c r="M55" s="102"/>
      <c r="N55" s="102"/>
      <c r="O55" s="102"/>
      <c r="P55" s="103"/>
      <c r="Q55" s="103"/>
      <c r="R55" s="103"/>
      <c r="S55" s="103"/>
      <c r="T55" s="103"/>
      <c r="U55" s="104"/>
      <c r="V55" s="105"/>
    </row>
    <row r="56" spans="1:176" s="1" customFormat="1" ht="57" x14ac:dyDescent="0.25">
      <c r="A56" s="91" t="s">
        <v>373</v>
      </c>
      <c r="B56" s="35" t="s">
        <v>477</v>
      </c>
      <c r="C56" s="13"/>
      <c r="D56" s="135"/>
      <c r="E56" s="135"/>
      <c r="F56" s="10"/>
      <c r="G56" s="52"/>
      <c r="H56" s="33"/>
      <c r="I56" s="34"/>
      <c r="J56" s="75"/>
      <c r="K56" s="75"/>
      <c r="L56" s="76">
        <f t="shared" si="0"/>
        <v>0</v>
      </c>
      <c r="M56" s="102"/>
      <c r="N56" s="102"/>
      <c r="O56" s="102"/>
      <c r="P56" s="103"/>
      <c r="Q56" s="103"/>
      <c r="R56" s="103"/>
      <c r="S56" s="103"/>
      <c r="T56" s="103"/>
      <c r="U56" s="104"/>
      <c r="V56" s="105"/>
    </row>
    <row r="57" spans="1:176" s="1" customFormat="1" ht="28.5" x14ac:dyDescent="0.25">
      <c r="A57" s="91" t="s">
        <v>374</v>
      </c>
      <c r="B57" s="35" t="s">
        <v>1035</v>
      </c>
      <c r="C57" s="13"/>
      <c r="D57" s="135"/>
      <c r="E57" s="135"/>
      <c r="F57" s="10"/>
      <c r="G57" s="52"/>
      <c r="H57" s="33"/>
      <c r="I57" s="34"/>
      <c r="J57" s="75"/>
      <c r="K57" s="75"/>
      <c r="L57" s="76">
        <f t="shared" si="0"/>
        <v>0</v>
      </c>
      <c r="M57" s="102"/>
      <c r="N57" s="102"/>
      <c r="O57" s="102"/>
      <c r="P57" s="103"/>
      <c r="Q57" s="103"/>
      <c r="R57" s="103"/>
      <c r="S57" s="103"/>
      <c r="T57" s="103"/>
      <c r="U57" s="104"/>
      <c r="V57" s="107" t="s">
        <v>619</v>
      </c>
    </row>
    <row r="58" spans="1:176" s="1" customFormat="1" ht="28.5" x14ac:dyDescent="0.25">
      <c r="A58" s="91" t="s">
        <v>375</v>
      </c>
      <c r="B58" s="35" t="s">
        <v>1190</v>
      </c>
      <c r="C58" s="13"/>
      <c r="D58" s="135"/>
      <c r="E58" s="135"/>
      <c r="F58" s="13"/>
      <c r="G58" s="52" t="str">
        <f>IF(C58="","",IF(C58="Yes","Describe your Information Security Office, including size, talents, resources, etc.","Describe any plans to create an Information Security Office for your organization."))</f>
        <v/>
      </c>
      <c r="H58" s="33"/>
      <c r="I58" s="34"/>
      <c r="J58" s="75"/>
      <c r="K58" s="75"/>
      <c r="L58" s="76">
        <f t="shared" si="0"/>
        <v>0</v>
      </c>
      <c r="M58" s="102"/>
      <c r="N58" s="102"/>
      <c r="O58" s="102"/>
      <c r="P58" s="103"/>
      <c r="Q58" s="103"/>
      <c r="R58" s="103"/>
      <c r="S58" s="103"/>
      <c r="T58" s="103"/>
      <c r="U58" s="108" t="s">
        <v>616</v>
      </c>
      <c r="V58" s="105"/>
    </row>
    <row r="59" spans="1:176" s="1" customFormat="1" ht="28.5" x14ac:dyDescent="0.25">
      <c r="A59" s="91" t="s">
        <v>376</v>
      </c>
      <c r="B59" s="35" t="s">
        <v>478</v>
      </c>
      <c r="C59" s="13"/>
      <c r="D59" s="135"/>
      <c r="E59" s="135"/>
      <c r="F59" s="10"/>
      <c r="G59" s="52" t="str">
        <f>IF(C59="","",IF(C59="Yes","Describe the structure and size of your Software and System Development teams (e.g. Customer Support, Implementation, Product Management, etc.)","Describe your current teams/organizational structure, as well as any plans to create dedicated teams."))</f>
        <v/>
      </c>
      <c r="H59" s="33"/>
      <c r="I59" s="34"/>
      <c r="J59" s="75"/>
      <c r="K59" s="75"/>
      <c r="L59" s="76">
        <f t="shared" si="0"/>
        <v>0</v>
      </c>
      <c r="M59" s="102"/>
      <c r="N59" s="102"/>
      <c r="O59" s="102"/>
      <c r="P59" s="103"/>
      <c r="Q59" s="103"/>
      <c r="R59" s="103"/>
      <c r="S59" s="103"/>
      <c r="T59" s="103"/>
      <c r="U59" s="104"/>
      <c r="V59" s="105"/>
    </row>
    <row r="60" spans="1:176" s="1" customFormat="1" ht="42.75" x14ac:dyDescent="0.25">
      <c r="A60" s="91" t="s">
        <v>377</v>
      </c>
      <c r="B60" s="35" t="s">
        <v>251</v>
      </c>
      <c r="C60" s="13"/>
      <c r="D60" s="135"/>
      <c r="E60" s="135"/>
      <c r="F60" s="13"/>
      <c r="G60" s="52" t="s">
        <v>248</v>
      </c>
      <c r="H60" s="33"/>
      <c r="I60" s="34"/>
      <c r="J60" s="75"/>
      <c r="K60" s="75"/>
      <c r="L60" s="76">
        <f t="shared" si="0"/>
        <v>0</v>
      </c>
      <c r="M60" s="102"/>
      <c r="N60" s="102"/>
      <c r="O60" s="102"/>
      <c r="P60" s="103"/>
      <c r="Q60" s="103"/>
      <c r="R60" s="103"/>
      <c r="S60" s="103"/>
      <c r="T60" s="103"/>
      <c r="U60" s="104"/>
      <c r="V60" s="105"/>
    </row>
    <row r="61" spans="1:176" s="1" customFormat="1" ht="108" x14ac:dyDescent="0.2">
      <c r="A61" s="190" t="s">
        <v>142</v>
      </c>
      <c r="B61" s="190"/>
      <c r="C61" s="141" t="str">
        <f>"Response for " &amp; C45</f>
        <v>Response for Supplier Systems</v>
      </c>
      <c r="D61" s="132" t="s">
        <v>526</v>
      </c>
      <c r="E61" s="132" t="s">
        <v>99</v>
      </c>
      <c r="F61" s="2" t="s">
        <v>17</v>
      </c>
      <c r="G61" s="2" t="s">
        <v>18</v>
      </c>
      <c r="H61" s="2" t="s">
        <v>339</v>
      </c>
      <c r="I61" s="2" t="s">
        <v>365</v>
      </c>
      <c r="J61" s="224" t="s">
        <v>566</v>
      </c>
      <c r="K61" s="225"/>
      <c r="L61" s="77">
        <f>SUM(L62:L76)</f>
        <v>0</v>
      </c>
      <c r="M61" s="94" t="s">
        <v>602</v>
      </c>
      <c r="N61" s="94" t="s">
        <v>603</v>
      </c>
      <c r="O61" s="94" t="s">
        <v>604</v>
      </c>
      <c r="P61" s="95" t="s">
        <v>605</v>
      </c>
      <c r="Q61" s="95" t="s">
        <v>606</v>
      </c>
      <c r="R61" s="95" t="s">
        <v>607</v>
      </c>
      <c r="S61" s="96" t="s">
        <v>1086</v>
      </c>
      <c r="T61" s="97" t="s">
        <v>610</v>
      </c>
      <c r="U61" s="95" t="s">
        <v>613</v>
      </c>
      <c r="V61" s="95" t="s">
        <v>617</v>
      </c>
    </row>
    <row r="62" spans="1:176" s="1" customFormat="1" ht="57" x14ac:dyDescent="0.2">
      <c r="A62" s="91" t="s">
        <v>28</v>
      </c>
      <c r="B62" s="14" t="s">
        <v>1094</v>
      </c>
      <c r="C62" s="11"/>
      <c r="D62" s="136"/>
      <c r="E62" s="136"/>
      <c r="F62" s="11"/>
      <c r="G62" s="52" t="s">
        <v>29</v>
      </c>
      <c r="H62" s="33"/>
      <c r="I62" s="34" t="s">
        <v>378</v>
      </c>
      <c r="J62" s="75"/>
      <c r="K62" s="75"/>
      <c r="L62" s="76">
        <f t="shared" ref="L62:L76" si="1">J62*K62</f>
        <v>0</v>
      </c>
      <c r="M62" s="109"/>
      <c r="N62" s="109"/>
      <c r="O62" s="109"/>
      <c r="P62" s="99" t="s">
        <v>621</v>
      </c>
      <c r="Q62" s="99" t="s">
        <v>621</v>
      </c>
      <c r="R62" s="99"/>
      <c r="S62" s="142" t="s">
        <v>1087</v>
      </c>
      <c r="T62" s="106"/>
      <c r="U62" s="100" t="s">
        <v>622</v>
      </c>
      <c r="V62" s="101" t="s">
        <v>623</v>
      </c>
    </row>
    <row r="63" spans="1:176" ht="57" x14ac:dyDescent="0.25">
      <c r="A63" s="91" t="s">
        <v>30</v>
      </c>
      <c r="B63" s="14" t="s">
        <v>479</v>
      </c>
      <c r="C63" s="11"/>
      <c r="D63" s="136"/>
      <c r="E63" s="136"/>
      <c r="F63" s="11"/>
      <c r="G63" s="52" t="s">
        <v>510</v>
      </c>
      <c r="H63" s="33"/>
      <c r="I63" s="34"/>
      <c r="J63" s="75"/>
      <c r="K63" s="75"/>
      <c r="L63" s="76">
        <f t="shared" si="1"/>
        <v>0</v>
      </c>
      <c r="M63" s="110"/>
      <c r="N63" s="110"/>
      <c r="O63" s="110"/>
      <c r="P63" s="103"/>
      <c r="Q63" s="103"/>
      <c r="R63" s="103"/>
      <c r="S63" s="103"/>
      <c r="T63" s="103"/>
      <c r="U63" s="104"/>
      <c r="V63" s="105"/>
      <c r="FT63"/>
    </row>
    <row r="64" spans="1:176" ht="42.75" x14ac:dyDescent="0.2">
      <c r="A64" s="91" t="s">
        <v>158</v>
      </c>
      <c r="B64" s="14" t="s">
        <v>480</v>
      </c>
      <c r="C64" s="11"/>
      <c r="D64" s="136"/>
      <c r="E64" s="136"/>
      <c r="F64" s="11"/>
      <c r="G64" s="53"/>
      <c r="H64" s="33"/>
      <c r="I64" s="34" t="s">
        <v>379</v>
      </c>
      <c r="J64" s="75"/>
      <c r="K64" s="75"/>
      <c r="L64" s="76">
        <f t="shared" si="1"/>
        <v>0</v>
      </c>
      <c r="M64" s="109"/>
      <c r="N64" s="109"/>
      <c r="O64" s="109"/>
      <c r="P64" s="99" t="s">
        <v>624</v>
      </c>
      <c r="Q64" s="99" t="s">
        <v>625</v>
      </c>
      <c r="R64" s="99"/>
      <c r="S64" s="142" t="s">
        <v>1088</v>
      </c>
      <c r="T64" s="106"/>
      <c r="U64" s="100" t="s">
        <v>626</v>
      </c>
      <c r="V64" s="101" t="s">
        <v>623</v>
      </c>
      <c r="FT64"/>
    </row>
    <row r="65" spans="1:176" ht="110.25" x14ac:dyDescent="0.2">
      <c r="A65" s="91" t="s">
        <v>32</v>
      </c>
      <c r="B65" s="14" t="s">
        <v>468</v>
      </c>
      <c r="C65" s="13"/>
      <c r="D65" s="135"/>
      <c r="E65" s="135"/>
      <c r="F65" s="17"/>
      <c r="G65" s="53" t="str">
        <f>IF(C65="","",IF(C65="Yes","Please describe this program and how it is maintained.","Please describe how you ensure integrity in absence of a program that ensures storage security."))</f>
        <v/>
      </c>
      <c r="H65" s="33">
        <v>2</v>
      </c>
      <c r="I65" s="34" t="s">
        <v>380</v>
      </c>
      <c r="J65" s="75"/>
      <c r="K65" s="75"/>
      <c r="L65" s="76">
        <f t="shared" si="1"/>
        <v>0</v>
      </c>
      <c r="M65" s="109"/>
      <c r="N65" s="109"/>
      <c r="O65" s="109"/>
      <c r="P65" s="99" t="s">
        <v>627</v>
      </c>
      <c r="Q65" s="99" t="s">
        <v>627</v>
      </c>
      <c r="R65" s="99" t="s">
        <v>628</v>
      </c>
      <c r="S65" s="142" t="s">
        <v>1090</v>
      </c>
      <c r="T65" s="99" t="s">
        <v>629</v>
      </c>
      <c r="U65" s="100" t="s">
        <v>630</v>
      </c>
      <c r="V65" s="111" t="s">
        <v>631</v>
      </c>
      <c r="FT65"/>
    </row>
    <row r="66" spans="1:176" ht="63" x14ac:dyDescent="0.2">
      <c r="A66" s="91" t="s">
        <v>254</v>
      </c>
      <c r="B66" s="14" t="s">
        <v>332</v>
      </c>
      <c r="C66" s="13"/>
      <c r="D66" s="135"/>
      <c r="E66" s="135"/>
      <c r="F66" s="17"/>
      <c r="G66" s="53" t="str">
        <f>IF(C66="","",IF(C66="Yes","Please describe this process.","Please describe how the integrity of software is verified prior to use."))</f>
        <v/>
      </c>
      <c r="H66" s="33"/>
      <c r="I66" s="34" t="s">
        <v>381</v>
      </c>
      <c r="J66" s="75"/>
      <c r="K66" s="75"/>
      <c r="L66" s="76">
        <f t="shared" si="1"/>
        <v>0</v>
      </c>
      <c r="M66" s="109" t="s">
        <v>620</v>
      </c>
      <c r="N66" s="109"/>
      <c r="O66" s="109" t="s">
        <v>1064</v>
      </c>
      <c r="P66" s="99"/>
      <c r="Q66" s="99"/>
      <c r="R66" s="99"/>
      <c r="S66" s="142" t="s">
        <v>1108</v>
      </c>
      <c r="T66" s="99" t="s">
        <v>632</v>
      </c>
      <c r="U66" s="100" t="s">
        <v>633</v>
      </c>
      <c r="V66" s="101" t="s">
        <v>623</v>
      </c>
      <c r="FT66"/>
    </row>
    <row r="67" spans="1:176" ht="110.25" x14ac:dyDescent="0.2">
      <c r="A67" s="91" t="s">
        <v>262</v>
      </c>
      <c r="B67" s="14" t="s">
        <v>333</v>
      </c>
      <c r="C67" s="13"/>
      <c r="D67" s="135"/>
      <c r="E67" s="135"/>
      <c r="F67" s="17"/>
      <c r="G67" s="53" t="str">
        <f>IF(C67="","",IF(C67="Yes","Please describe this process.",""))</f>
        <v/>
      </c>
      <c r="H67" s="33"/>
      <c r="I67" s="34" t="s">
        <v>382</v>
      </c>
      <c r="J67" s="75"/>
      <c r="K67" s="75"/>
      <c r="L67" s="76">
        <f t="shared" si="1"/>
        <v>0</v>
      </c>
      <c r="M67" s="109" t="s">
        <v>620</v>
      </c>
      <c r="N67" s="109"/>
      <c r="O67" s="109" t="s">
        <v>1064</v>
      </c>
      <c r="P67" s="99" t="s">
        <v>634</v>
      </c>
      <c r="Q67" s="99" t="s">
        <v>634</v>
      </c>
      <c r="R67" s="99" t="s">
        <v>635</v>
      </c>
      <c r="S67" s="142" t="s">
        <v>1109</v>
      </c>
      <c r="T67" s="99" t="s">
        <v>636</v>
      </c>
      <c r="U67" s="100" t="s">
        <v>637</v>
      </c>
      <c r="V67" s="101" t="s">
        <v>638</v>
      </c>
      <c r="FT67"/>
    </row>
    <row r="68" spans="1:176" ht="31.5" x14ac:dyDescent="0.2">
      <c r="A68" s="91" t="s">
        <v>263</v>
      </c>
      <c r="B68" s="14" t="s">
        <v>469</v>
      </c>
      <c r="C68" s="13"/>
      <c r="D68" s="135"/>
      <c r="E68" s="135"/>
      <c r="F68" s="17"/>
      <c r="G68" s="53" t="str">
        <f>IF(C68="","",IF(C68="Yes","Please describe this process.",""))</f>
        <v/>
      </c>
      <c r="H68" s="33">
        <v>59</v>
      </c>
      <c r="I68" s="34" t="s">
        <v>1038</v>
      </c>
      <c r="J68" s="75"/>
      <c r="K68" s="75"/>
      <c r="L68" s="76">
        <f t="shared" si="1"/>
        <v>0</v>
      </c>
      <c r="M68" s="109" t="s">
        <v>620</v>
      </c>
      <c r="N68" s="109"/>
      <c r="O68" s="109"/>
      <c r="P68" s="99" t="s">
        <v>639</v>
      </c>
      <c r="Q68" s="99" t="s">
        <v>639</v>
      </c>
      <c r="R68" s="99"/>
      <c r="S68" s="142" t="s">
        <v>1101</v>
      </c>
      <c r="T68" s="99" t="s">
        <v>640</v>
      </c>
      <c r="U68" s="100" t="s">
        <v>641</v>
      </c>
      <c r="V68" s="101" t="s">
        <v>642</v>
      </c>
      <c r="FT68"/>
    </row>
    <row r="69" spans="1:176" ht="63" x14ac:dyDescent="0.2">
      <c r="A69" s="91" t="s">
        <v>264</v>
      </c>
      <c r="B69" s="14" t="s">
        <v>482</v>
      </c>
      <c r="C69" s="13"/>
      <c r="D69" s="135"/>
      <c r="E69" s="135"/>
      <c r="F69" s="17"/>
      <c r="G69" s="53" t="str">
        <f>IF(C69="","",IF(C69="Yes","Please describe or provide a reference to/copy of this policy.",""))</f>
        <v/>
      </c>
      <c r="H69" s="33">
        <v>48</v>
      </c>
      <c r="I69" s="34" t="s">
        <v>383</v>
      </c>
      <c r="J69" s="75"/>
      <c r="K69" s="75"/>
      <c r="L69" s="76">
        <f t="shared" si="1"/>
        <v>0</v>
      </c>
      <c r="M69" s="109" t="s">
        <v>620</v>
      </c>
      <c r="N69" s="109"/>
      <c r="O69" s="109" t="s">
        <v>1064</v>
      </c>
      <c r="P69" s="99" t="s">
        <v>643</v>
      </c>
      <c r="Q69" s="99" t="s">
        <v>643</v>
      </c>
      <c r="R69" s="99"/>
      <c r="S69" s="142" t="s">
        <v>1102</v>
      </c>
      <c r="T69" s="99" t="s">
        <v>644</v>
      </c>
      <c r="U69" s="100" t="s">
        <v>633</v>
      </c>
      <c r="V69" s="101" t="s">
        <v>623</v>
      </c>
      <c r="FT69"/>
    </row>
    <row r="70" spans="1:176" ht="28.5" x14ac:dyDescent="0.2">
      <c r="A70" s="91" t="s">
        <v>265</v>
      </c>
      <c r="B70" s="14" t="s">
        <v>551</v>
      </c>
      <c r="C70" s="13"/>
      <c r="D70" s="135"/>
      <c r="E70" s="135"/>
      <c r="F70" s="17"/>
      <c r="G70" s="53"/>
      <c r="H70" s="33">
        <v>23</v>
      </c>
      <c r="I70" s="34" t="s">
        <v>384</v>
      </c>
      <c r="J70" s="75"/>
      <c r="K70" s="75"/>
      <c r="L70" s="76">
        <f t="shared" si="1"/>
        <v>0</v>
      </c>
      <c r="M70" s="109"/>
      <c r="N70" s="109"/>
      <c r="O70" s="109"/>
      <c r="P70" s="99"/>
      <c r="Q70" s="99"/>
      <c r="R70" s="99"/>
      <c r="S70" s="99"/>
      <c r="T70" s="99"/>
      <c r="U70" s="100" t="s">
        <v>615</v>
      </c>
      <c r="V70" s="101" t="s">
        <v>618</v>
      </c>
      <c r="FT70"/>
    </row>
    <row r="71" spans="1:176" ht="18" x14ac:dyDescent="0.2">
      <c r="A71" s="91" t="s">
        <v>266</v>
      </c>
      <c r="B71" s="14" t="s">
        <v>273</v>
      </c>
      <c r="C71" s="13"/>
      <c r="D71" s="135"/>
      <c r="E71" s="135"/>
      <c r="F71" s="17"/>
      <c r="G71" s="149" t="str">
        <f>IF(C71="","",IF(C71="Yes","Can this information be shared with the entity?",""))</f>
        <v/>
      </c>
      <c r="H71" s="33" t="s">
        <v>544</v>
      </c>
      <c r="I71" s="34" t="s">
        <v>385</v>
      </c>
      <c r="J71" s="75"/>
      <c r="K71" s="75"/>
      <c r="L71" s="76">
        <f t="shared" si="1"/>
        <v>0</v>
      </c>
      <c r="M71" s="109"/>
      <c r="N71" s="109"/>
      <c r="O71" s="109"/>
      <c r="P71" s="99" t="s">
        <v>643</v>
      </c>
      <c r="Q71" s="99" t="s">
        <v>643</v>
      </c>
      <c r="R71" s="99"/>
      <c r="S71" s="99"/>
      <c r="T71" s="99"/>
      <c r="U71" s="100"/>
      <c r="V71" s="101" t="s">
        <v>645</v>
      </c>
      <c r="FT71"/>
    </row>
    <row r="72" spans="1:176" ht="78.75" x14ac:dyDescent="0.2">
      <c r="A72" s="91" t="s">
        <v>271</v>
      </c>
      <c r="B72" s="14" t="s">
        <v>294</v>
      </c>
      <c r="C72" s="126"/>
      <c r="D72" s="136"/>
      <c r="E72" s="137"/>
      <c r="F72" s="17"/>
      <c r="G72" s="53" t="str">
        <f>IF(C72="","",IF(C72="Yes","Please describe this aspect of your program in adequate detail.",""))</f>
        <v/>
      </c>
      <c r="H72" s="33">
        <v>39</v>
      </c>
      <c r="I72" s="34" t="s">
        <v>386</v>
      </c>
      <c r="J72" s="75"/>
      <c r="K72" s="75"/>
      <c r="L72" s="76">
        <f t="shared" si="1"/>
        <v>0</v>
      </c>
      <c r="M72" s="109"/>
      <c r="N72" s="109"/>
      <c r="O72" s="109"/>
      <c r="P72" s="99"/>
      <c r="Q72" s="99"/>
      <c r="R72" s="99"/>
      <c r="S72" s="142" t="s">
        <v>1103</v>
      </c>
      <c r="T72" s="99" t="s">
        <v>646</v>
      </c>
      <c r="U72" s="100" t="s">
        <v>647</v>
      </c>
      <c r="V72" s="101" t="s">
        <v>648</v>
      </c>
      <c r="FT72"/>
    </row>
    <row r="73" spans="1:176" ht="63" x14ac:dyDescent="0.2">
      <c r="A73" s="91" t="s">
        <v>272</v>
      </c>
      <c r="B73" s="14" t="s">
        <v>1193</v>
      </c>
      <c r="C73" s="13"/>
      <c r="D73" s="135"/>
      <c r="E73" s="135"/>
      <c r="F73" s="17"/>
      <c r="G73" s="53" t="str">
        <f>IF(C73="","",IF(C73="Yes","Please describe this process, including timeframe for and method by which notification is provided.",""))</f>
        <v/>
      </c>
      <c r="H73" s="33"/>
      <c r="I73" s="34" t="s">
        <v>387</v>
      </c>
      <c r="J73" s="75"/>
      <c r="K73" s="75"/>
      <c r="L73" s="76">
        <f t="shared" si="1"/>
        <v>0</v>
      </c>
      <c r="M73" s="109" t="s">
        <v>1182</v>
      </c>
      <c r="N73" s="109"/>
      <c r="O73" s="109" t="s">
        <v>1065</v>
      </c>
      <c r="P73" s="99" t="s">
        <v>649</v>
      </c>
      <c r="Q73" s="99" t="s">
        <v>649</v>
      </c>
      <c r="R73" s="99" t="s">
        <v>635</v>
      </c>
      <c r="S73" s="142" t="s">
        <v>1110</v>
      </c>
      <c r="T73" s="99" t="s">
        <v>650</v>
      </c>
      <c r="U73" s="100" t="s">
        <v>637</v>
      </c>
      <c r="V73" s="101" t="s">
        <v>638</v>
      </c>
      <c r="FT73"/>
    </row>
    <row r="74" spans="1:176" ht="28.5" x14ac:dyDescent="0.25">
      <c r="A74" s="91" t="s">
        <v>293</v>
      </c>
      <c r="B74" s="14" t="s">
        <v>317</v>
      </c>
      <c r="C74" s="13"/>
      <c r="D74" s="135"/>
      <c r="E74" s="135"/>
      <c r="F74" s="17"/>
      <c r="G74" s="53"/>
      <c r="H74" s="33"/>
      <c r="I74" s="34"/>
      <c r="J74" s="75"/>
      <c r="K74" s="75"/>
      <c r="L74" s="76">
        <f t="shared" si="1"/>
        <v>0</v>
      </c>
      <c r="M74" s="110"/>
      <c r="N74" s="110"/>
      <c r="O74" s="110"/>
      <c r="P74" s="112" t="s">
        <v>651</v>
      </c>
      <c r="Q74" s="112"/>
      <c r="R74" s="103"/>
      <c r="S74" s="103"/>
      <c r="T74" s="103"/>
      <c r="U74" s="104"/>
      <c r="V74" s="105"/>
      <c r="FT74"/>
    </row>
    <row r="75" spans="1:176" s="1" customFormat="1" ht="74.25" customHeight="1" x14ac:dyDescent="0.25">
      <c r="A75" s="91" t="s">
        <v>299</v>
      </c>
      <c r="B75" s="16" t="s">
        <v>1194</v>
      </c>
      <c r="C75" s="11"/>
      <c r="D75" s="136"/>
      <c r="E75" s="136"/>
      <c r="F75" s="11"/>
      <c r="G75" s="52" t="s">
        <v>31</v>
      </c>
      <c r="H75" s="33"/>
      <c r="I75" s="34"/>
      <c r="J75" s="75"/>
      <c r="K75" s="75"/>
      <c r="L75" s="76">
        <f t="shared" si="1"/>
        <v>0</v>
      </c>
      <c r="M75" s="110"/>
      <c r="N75" s="110"/>
      <c r="O75" s="110"/>
      <c r="P75" s="103"/>
      <c r="Q75" s="103"/>
      <c r="R75" s="103"/>
      <c r="S75" s="103"/>
      <c r="T75" s="103"/>
      <c r="U75" s="104"/>
      <c r="V75" s="105"/>
    </row>
    <row r="76" spans="1:176" s="1" customFormat="1" ht="42.75" x14ac:dyDescent="0.25">
      <c r="A76" s="91" t="s">
        <v>316</v>
      </c>
      <c r="B76" s="3" t="s">
        <v>463</v>
      </c>
      <c r="C76" s="11"/>
      <c r="D76" s="136"/>
      <c r="E76" s="136"/>
      <c r="F76" s="11"/>
      <c r="G76" s="52" t="s">
        <v>156</v>
      </c>
      <c r="H76" s="33"/>
      <c r="I76" s="34"/>
      <c r="J76" s="75"/>
      <c r="K76" s="75"/>
      <c r="L76" s="76">
        <f t="shared" si="1"/>
        <v>0</v>
      </c>
      <c r="M76" s="110"/>
      <c r="N76" s="110"/>
      <c r="O76" s="110"/>
      <c r="P76" s="103"/>
      <c r="Q76" s="103"/>
      <c r="R76" s="103"/>
      <c r="S76" s="103"/>
      <c r="T76" s="103"/>
      <c r="U76" s="104"/>
      <c r="V76" s="105"/>
    </row>
    <row r="77" spans="1:176" ht="108" x14ac:dyDescent="0.2">
      <c r="A77" s="190" t="s">
        <v>157</v>
      </c>
      <c r="B77" s="190"/>
      <c r="C77" s="141" t="str">
        <f>"Response for " &amp; C45</f>
        <v>Response for Supplier Systems</v>
      </c>
      <c r="D77" s="132" t="s">
        <v>526</v>
      </c>
      <c r="E77" s="132" t="s">
        <v>99</v>
      </c>
      <c r="F77" s="2" t="s">
        <v>17</v>
      </c>
      <c r="G77" s="2" t="s">
        <v>18</v>
      </c>
      <c r="H77" s="2" t="s">
        <v>339</v>
      </c>
      <c r="I77" s="2" t="s">
        <v>365</v>
      </c>
      <c r="J77" s="224" t="s">
        <v>566</v>
      </c>
      <c r="K77" s="225"/>
      <c r="L77" s="77">
        <f>SUM(L78:L90)</f>
        <v>0</v>
      </c>
      <c r="M77" s="94" t="s">
        <v>602</v>
      </c>
      <c r="N77" s="94" t="s">
        <v>603</v>
      </c>
      <c r="O77" s="94" t="s">
        <v>604</v>
      </c>
      <c r="P77" s="95" t="s">
        <v>605</v>
      </c>
      <c r="Q77" s="95" t="s">
        <v>606</v>
      </c>
      <c r="R77" s="95" t="s">
        <v>607</v>
      </c>
      <c r="S77" s="96" t="s">
        <v>1086</v>
      </c>
      <c r="T77" s="97" t="s">
        <v>610</v>
      </c>
      <c r="U77" s="95" t="s">
        <v>613</v>
      </c>
      <c r="V77" s="95" t="s">
        <v>617</v>
      </c>
      <c r="FT77"/>
    </row>
    <row r="78" spans="1:176" ht="42.75" x14ac:dyDescent="0.2">
      <c r="A78" s="91" t="s">
        <v>278</v>
      </c>
      <c r="B78" s="18" t="s">
        <v>483</v>
      </c>
      <c r="C78" s="126"/>
      <c r="D78" s="136"/>
      <c r="E78" s="137"/>
      <c r="F78" s="12"/>
      <c r="G78" s="53" t="str">
        <f>IF(C78="","",IF(C78="Yes","Summarize background check practices including level (e.g. seven-year background checks) and list of any exempted employees or contactors due to restrictions by country of employment.","State plans to implement background checks into your hiring process."))</f>
        <v/>
      </c>
      <c r="H78" s="33" t="s">
        <v>462</v>
      </c>
      <c r="I78" s="34" t="s">
        <v>461</v>
      </c>
      <c r="J78" s="75"/>
      <c r="K78" s="75"/>
      <c r="L78" s="76">
        <f t="shared" ref="L78:L141" si="2">J78*K78</f>
        <v>0</v>
      </c>
      <c r="M78" s="113"/>
      <c r="N78" s="113"/>
      <c r="O78" s="113"/>
      <c r="P78" s="112" t="s">
        <v>653</v>
      </c>
      <c r="Q78" s="112" t="s">
        <v>653</v>
      </c>
      <c r="R78" s="112" t="s">
        <v>654</v>
      </c>
      <c r="S78" s="143" t="s">
        <v>1104</v>
      </c>
      <c r="T78" s="114" t="s">
        <v>751</v>
      </c>
      <c r="U78" s="108" t="s">
        <v>655</v>
      </c>
      <c r="V78" s="107" t="s">
        <v>656</v>
      </c>
      <c r="FT78"/>
    </row>
    <row r="79" spans="1:176" ht="31.5" x14ac:dyDescent="0.2">
      <c r="A79" s="90" t="s">
        <v>537</v>
      </c>
      <c r="B79" s="18" t="s">
        <v>538</v>
      </c>
      <c r="C79" s="126"/>
      <c r="D79" s="136"/>
      <c r="E79" s="137"/>
      <c r="F79" s="12"/>
      <c r="G79" s="53" t="str">
        <f>IF(C79="","",IF(C79="Yes","Provide frequency that supplier's process requires and list of any exempted employees or contactors due to the personnel's area of responsibility or restrictions by country of employment.",""))</f>
        <v/>
      </c>
      <c r="H79" s="33" t="s">
        <v>462</v>
      </c>
      <c r="I79" s="34" t="s">
        <v>461</v>
      </c>
      <c r="J79" s="75"/>
      <c r="K79" s="75"/>
      <c r="L79" s="76">
        <f t="shared" si="2"/>
        <v>0</v>
      </c>
      <c r="M79" s="113"/>
      <c r="N79" s="113"/>
      <c r="O79" s="113"/>
      <c r="P79" s="112" t="s">
        <v>653</v>
      </c>
      <c r="Q79" s="112" t="s">
        <v>653</v>
      </c>
      <c r="R79" s="112" t="s">
        <v>654</v>
      </c>
      <c r="S79" s="143" t="s">
        <v>1104</v>
      </c>
      <c r="T79" s="114" t="s">
        <v>657</v>
      </c>
      <c r="U79" s="108" t="s">
        <v>655</v>
      </c>
      <c r="V79" s="107" t="s">
        <v>656</v>
      </c>
      <c r="FT79"/>
    </row>
    <row r="80" spans="1:176" ht="63" x14ac:dyDescent="0.2">
      <c r="A80" s="91" t="s">
        <v>279</v>
      </c>
      <c r="B80" s="18" t="s">
        <v>1195</v>
      </c>
      <c r="C80" s="126"/>
      <c r="D80" s="136"/>
      <c r="E80" s="137"/>
      <c r="F80" s="12"/>
      <c r="G80" s="53"/>
      <c r="H80" s="33">
        <v>3</v>
      </c>
      <c r="I80" s="34" t="s">
        <v>389</v>
      </c>
      <c r="J80" s="75"/>
      <c r="K80" s="75"/>
      <c r="L80" s="76">
        <f t="shared" si="2"/>
        <v>0</v>
      </c>
      <c r="M80" s="113"/>
      <c r="N80" s="113"/>
      <c r="O80" s="113"/>
      <c r="P80" s="112" t="s">
        <v>653</v>
      </c>
      <c r="Q80" s="112" t="s">
        <v>653</v>
      </c>
      <c r="R80" s="112" t="s">
        <v>654</v>
      </c>
      <c r="S80" s="143" t="s">
        <v>1104</v>
      </c>
      <c r="T80" s="114" t="s">
        <v>658</v>
      </c>
      <c r="U80" s="108" t="s">
        <v>655</v>
      </c>
      <c r="V80" s="107" t="s">
        <v>656</v>
      </c>
      <c r="FT80"/>
    </row>
    <row r="81" spans="1:176" ht="69" customHeight="1" x14ac:dyDescent="0.2">
      <c r="A81" s="91" t="s">
        <v>280</v>
      </c>
      <c r="B81" s="18" t="s">
        <v>1196</v>
      </c>
      <c r="C81" s="127"/>
      <c r="D81" s="138"/>
      <c r="E81" s="138"/>
      <c r="F81" s="128"/>
      <c r="G81" s="53"/>
      <c r="H81" s="34" t="s">
        <v>390</v>
      </c>
      <c r="I81" s="34" t="s">
        <v>1036</v>
      </c>
      <c r="J81" s="75"/>
      <c r="K81" s="75"/>
      <c r="L81" s="76">
        <f t="shared" si="2"/>
        <v>0</v>
      </c>
      <c r="M81" s="113" t="s">
        <v>652</v>
      </c>
      <c r="N81" s="115" t="s">
        <v>1051</v>
      </c>
      <c r="O81" s="113"/>
      <c r="P81" s="114" t="s">
        <v>659</v>
      </c>
      <c r="Q81" s="114" t="s">
        <v>660</v>
      </c>
      <c r="R81" s="114" t="s">
        <v>661</v>
      </c>
      <c r="S81" s="143" t="s">
        <v>1091</v>
      </c>
      <c r="T81" s="112" t="s">
        <v>662</v>
      </c>
      <c r="U81" s="108" t="s">
        <v>663</v>
      </c>
      <c r="V81" s="107" t="s">
        <v>664</v>
      </c>
      <c r="FT81"/>
    </row>
    <row r="82" spans="1:176" ht="31.5" x14ac:dyDescent="0.2">
      <c r="A82" s="91" t="s">
        <v>281</v>
      </c>
      <c r="B82" s="18" t="s">
        <v>337</v>
      </c>
      <c r="C82" s="13"/>
      <c r="D82" s="135"/>
      <c r="E82" s="135"/>
      <c r="F82" s="19"/>
      <c r="G82" s="53"/>
      <c r="H82" s="33">
        <v>11</v>
      </c>
      <c r="I82" s="34" t="s">
        <v>391</v>
      </c>
      <c r="J82" s="75"/>
      <c r="K82" s="75"/>
      <c r="L82" s="76">
        <f t="shared" si="2"/>
        <v>0</v>
      </c>
      <c r="M82" s="113" t="s">
        <v>652</v>
      </c>
      <c r="N82" s="113" t="s">
        <v>1052</v>
      </c>
      <c r="O82" s="113"/>
      <c r="P82" s="112" t="s">
        <v>665</v>
      </c>
      <c r="Q82" s="114" t="s">
        <v>666</v>
      </c>
      <c r="R82" s="112" t="s">
        <v>667</v>
      </c>
      <c r="S82" s="143" t="s">
        <v>1091</v>
      </c>
      <c r="T82" s="114" t="s">
        <v>668</v>
      </c>
      <c r="U82" s="116" t="s">
        <v>669</v>
      </c>
      <c r="V82" s="107" t="s">
        <v>664</v>
      </c>
      <c r="FT82"/>
    </row>
    <row r="83" spans="1:176" ht="31.5" x14ac:dyDescent="0.2">
      <c r="A83" s="91" t="s">
        <v>282</v>
      </c>
      <c r="B83" s="18" t="s">
        <v>392</v>
      </c>
      <c r="C83" s="13"/>
      <c r="D83" s="135"/>
      <c r="E83" s="135"/>
      <c r="F83" s="19"/>
      <c r="G83" s="53"/>
      <c r="H83" s="33">
        <v>12</v>
      </c>
      <c r="I83" s="34" t="s">
        <v>393</v>
      </c>
      <c r="J83" s="75"/>
      <c r="K83" s="75"/>
      <c r="L83" s="76">
        <f t="shared" si="2"/>
        <v>0</v>
      </c>
      <c r="M83" s="113" t="s">
        <v>652</v>
      </c>
      <c r="N83" s="113" t="s">
        <v>1052</v>
      </c>
      <c r="O83" s="113"/>
      <c r="P83" s="112" t="s">
        <v>665</v>
      </c>
      <c r="Q83" s="114" t="s">
        <v>666</v>
      </c>
      <c r="R83" s="112" t="s">
        <v>667</v>
      </c>
      <c r="S83" s="143" t="s">
        <v>1091</v>
      </c>
      <c r="T83" s="114" t="s">
        <v>668</v>
      </c>
      <c r="U83" s="116" t="s">
        <v>669</v>
      </c>
      <c r="V83" s="107" t="s">
        <v>664</v>
      </c>
      <c r="FT83"/>
    </row>
    <row r="84" spans="1:176" ht="42.75" x14ac:dyDescent="0.2">
      <c r="A84" s="91" t="s">
        <v>277</v>
      </c>
      <c r="B84" s="18" t="s">
        <v>1197</v>
      </c>
      <c r="C84" s="13"/>
      <c r="D84" s="135"/>
      <c r="E84" s="135"/>
      <c r="F84" s="19"/>
      <c r="G84" s="53"/>
      <c r="H84" s="33">
        <v>10</v>
      </c>
      <c r="I84" s="34" t="s">
        <v>394</v>
      </c>
      <c r="J84" s="75"/>
      <c r="K84" s="75"/>
      <c r="L84" s="76">
        <f t="shared" si="2"/>
        <v>0</v>
      </c>
      <c r="M84" s="113" t="s">
        <v>652</v>
      </c>
      <c r="N84" s="115" t="s">
        <v>1053</v>
      </c>
      <c r="O84" s="113"/>
      <c r="P84" s="112" t="s">
        <v>665</v>
      </c>
      <c r="Q84" s="114" t="s">
        <v>666</v>
      </c>
      <c r="R84" s="112" t="s">
        <v>667</v>
      </c>
      <c r="S84" s="143" t="s">
        <v>1091</v>
      </c>
      <c r="T84" s="114" t="s">
        <v>668</v>
      </c>
      <c r="U84" s="116" t="s">
        <v>669</v>
      </c>
      <c r="V84" s="107" t="s">
        <v>670</v>
      </c>
      <c r="FT84"/>
    </row>
    <row r="85" spans="1:176" ht="78.75" x14ac:dyDescent="0.2">
      <c r="A85" s="91" t="s">
        <v>276</v>
      </c>
      <c r="B85" s="18" t="s">
        <v>395</v>
      </c>
      <c r="C85" s="13"/>
      <c r="D85" s="135"/>
      <c r="E85" s="135"/>
      <c r="F85" s="19"/>
      <c r="G85" s="92" t="str">
        <f>IF(C85="","",IF(C85="Yes","Describe your secure product development program.","Describe your plans for applying security controls and secure coding techniques."))</f>
        <v/>
      </c>
      <c r="H85" s="33">
        <v>47</v>
      </c>
      <c r="I85" s="34" t="s">
        <v>396</v>
      </c>
      <c r="J85" s="75"/>
      <c r="K85" s="75"/>
      <c r="L85" s="76">
        <f t="shared" si="2"/>
        <v>0</v>
      </c>
      <c r="M85" s="113"/>
      <c r="N85" s="113"/>
      <c r="O85" s="113"/>
      <c r="P85" s="112" t="s">
        <v>671</v>
      </c>
      <c r="Q85" s="112" t="s">
        <v>671</v>
      </c>
      <c r="R85" s="112"/>
      <c r="S85" s="148" t="s">
        <v>1107</v>
      </c>
      <c r="T85" s="114" t="s">
        <v>672</v>
      </c>
      <c r="U85" s="116" t="s">
        <v>673</v>
      </c>
      <c r="V85" s="107" t="s">
        <v>674</v>
      </c>
      <c r="FT85"/>
    </row>
    <row r="86" spans="1:176" ht="78.75" x14ac:dyDescent="0.2">
      <c r="A86" s="91" t="s">
        <v>343</v>
      </c>
      <c r="B86" s="18" t="s">
        <v>334</v>
      </c>
      <c r="C86" s="129"/>
      <c r="D86" s="136"/>
      <c r="E86" s="137"/>
      <c r="F86" s="19"/>
      <c r="G86" s="53" t="str">
        <f>IF(C86="","",IF(C86="Yes","Summarize your securing coding training and state how frequently employees are required to undergo this training.","State plans to make secure coding training mandatory for all developers."))</f>
        <v/>
      </c>
      <c r="H86" s="33"/>
      <c r="I86" s="34" t="s">
        <v>397</v>
      </c>
      <c r="J86" s="75"/>
      <c r="K86" s="75"/>
      <c r="L86" s="76">
        <f t="shared" si="2"/>
        <v>0</v>
      </c>
      <c r="M86" s="113"/>
      <c r="N86" s="113"/>
      <c r="O86" s="113"/>
      <c r="P86" s="112" t="s">
        <v>675</v>
      </c>
      <c r="Q86" s="112" t="s">
        <v>675</v>
      </c>
      <c r="R86" s="112" t="s">
        <v>676</v>
      </c>
      <c r="S86" s="114" t="s">
        <v>1181</v>
      </c>
      <c r="T86" s="114" t="s">
        <v>677</v>
      </c>
      <c r="U86" s="108" t="s">
        <v>678</v>
      </c>
      <c r="V86" s="107" t="s">
        <v>679</v>
      </c>
      <c r="FT86"/>
    </row>
    <row r="87" spans="1:176" ht="71.25" x14ac:dyDescent="0.2">
      <c r="A87" s="91" t="s">
        <v>344</v>
      </c>
      <c r="B87" s="18" t="s">
        <v>484</v>
      </c>
      <c r="C87" s="129"/>
      <c r="D87" s="136"/>
      <c r="E87" s="137"/>
      <c r="F87" s="19"/>
      <c r="G87" s="53"/>
      <c r="H87" s="33"/>
      <c r="I87" s="34" t="s">
        <v>388</v>
      </c>
      <c r="J87" s="75"/>
      <c r="K87" s="75"/>
      <c r="L87" s="76">
        <f t="shared" si="2"/>
        <v>0</v>
      </c>
      <c r="M87" s="113"/>
      <c r="N87" s="113"/>
      <c r="O87" s="113"/>
      <c r="P87" s="112" t="s">
        <v>653</v>
      </c>
      <c r="Q87" s="112" t="s">
        <v>653</v>
      </c>
      <c r="R87" s="112" t="s">
        <v>654</v>
      </c>
      <c r="S87" s="148" t="s">
        <v>1104</v>
      </c>
      <c r="T87" s="114" t="s">
        <v>750</v>
      </c>
      <c r="U87" s="108" t="s">
        <v>655</v>
      </c>
      <c r="V87" s="107" t="s">
        <v>656</v>
      </c>
      <c r="FT87"/>
    </row>
    <row r="88" spans="1:176" ht="42.75" x14ac:dyDescent="0.2">
      <c r="A88" s="91" t="s">
        <v>345</v>
      </c>
      <c r="B88" s="18" t="s">
        <v>1198</v>
      </c>
      <c r="C88" s="127"/>
      <c r="D88" s="138"/>
      <c r="E88" s="138"/>
      <c r="F88" s="128"/>
      <c r="G88" s="53"/>
      <c r="H88" s="33"/>
      <c r="I88" s="34"/>
      <c r="J88" s="75"/>
      <c r="K88" s="75"/>
      <c r="L88" s="76">
        <f t="shared" si="2"/>
        <v>0</v>
      </c>
      <c r="M88" s="113"/>
      <c r="N88" s="113" t="s">
        <v>1054</v>
      </c>
      <c r="O88" s="113"/>
      <c r="P88" s="112"/>
      <c r="Q88" s="112"/>
      <c r="R88" s="112"/>
      <c r="S88" s="112"/>
      <c r="T88" s="112"/>
      <c r="U88" s="108"/>
      <c r="V88" s="107"/>
      <c r="FT88"/>
    </row>
    <row r="89" spans="1:176" ht="31.5" x14ac:dyDescent="0.2">
      <c r="A89" s="91" t="s">
        <v>398</v>
      </c>
      <c r="B89" s="18" t="s">
        <v>552</v>
      </c>
      <c r="C89" s="126"/>
      <c r="D89" s="136"/>
      <c r="E89" s="137"/>
      <c r="F89" s="12"/>
      <c r="G89" s="53" t="str">
        <f>IF(C89="","",IF(C89="Yes","Summarize the required agreements and reviewed policies.","Summarize why new employees are not required to accept agreements or review policy, as well as any practices that are conducted with new employees."))</f>
        <v/>
      </c>
      <c r="H89" s="33"/>
      <c r="I89" s="34"/>
      <c r="J89" s="75"/>
      <c r="K89" s="75"/>
      <c r="L89" s="76">
        <f t="shared" si="2"/>
        <v>0</v>
      </c>
      <c r="M89" s="113"/>
      <c r="N89" s="113"/>
      <c r="O89" s="113"/>
      <c r="P89" s="112" t="s">
        <v>680</v>
      </c>
      <c r="Q89" s="112" t="s">
        <v>680</v>
      </c>
      <c r="R89" s="112"/>
      <c r="S89" s="112"/>
      <c r="T89" s="112" t="s">
        <v>681</v>
      </c>
      <c r="U89" s="116" t="s">
        <v>682</v>
      </c>
      <c r="V89" s="107" t="s">
        <v>683</v>
      </c>
      <c r="FT89"/>
    </row>
    <row r="90" spans="1:176" ht="31.5" x14ac:dyDescent="0.2">
      <c r="A90" s="91" t="s">
        <v>399</v>
      </c>
      <c r="B90" s="18" t="s">
        <v>553</v>
      </c>
      <c r="C90" s="126"/>
      <c r="D90" s="136"/>
      <c r="E90" s="137"/>
      <c r="F90" s="12"/>
      <c r="G90" s="53" t="str">
        <f>IF(C90="","",IF(C90="Yes","Summarize your security awareness and privacy training content and state how frequently employees are required to undergo security awareness training.","State plans to make security awareness training mandatory for all employees."))</f>
        <v/>
      </c>
      <c r="H90" s="33"/>
      <c r="I90" s="34"/>
      <c r="J90" s="75"/>
      <c r="K90" s="75"/>
      <c r="L90" s="76">
        <f t="shared" si="2"/>
        <v>0</v>
      </c>
      <c r="M90" s="113"/>
      <c r="N90" s="113"/>
      <c r="O90" s="113"/>
      <c r="P90" s="112" t="s">
        <v>684</v>
      </c>
      <c r="Q90" s="112" t="s">
        <v>684</v>
      </c>
      <c r="R90" s="112" t="s">
        <v>685</v>
      </c>
      <c r="S90" s="143" t="s">
        <v>1111</v>
      </c>
      <c r="T90" s="114" t="s">
        <v>686</v>
      </c>
      <c r="U90" s="108" t="s">
        <v>678</v>
      </c>
      <c r="V90" s="107" t="s">
        <v>687</v>
      </c>
      <c r="FT90"/>
    </row>
    <row r="91" spans="1:176" ht="108" x14ac:dyDescent="0.2">
      <c r="A91" s="190" t="s">
        <v>140</v>
      </c>
      <c r="B91" s="190"/>
      <c r="C91" s="141" t="str">
        <f>"Response for " &amp; C45</f>
        <v>Response for Supplier Systems</v>
      </c>
      <c r="D91" s="132" t="s">
        <v>526</v>
      </c>
      <c r="E91" s="132" t="s">
        <v>99</v>
      </c>
      <c r="F91" s="2" t="s">
        <v>17</v>
      </c>
      <c r="G91" s="2" t="s">
        <v>18</v>
      </c>
      <c r="H91" s="2" t="s">
        <v>339</v>
      </c>
      <c r="I91" s="2" t="s">
        <v>365</v>
      </c>
      <c r="J91" s="224" t="s">
        <v>566</v>
      </c>
      <c r="K91" s="225"/>
      <c r="L91" s="77">
        <f>SUM(L92:L120)</f>
        <v>0</v>
      </c>
      <c r="M91" s="94" t="s">
        <v>602</v>
      </c>
      <c r="N91" s="94" t="s">
        <v>603</v>
      </c>
      <c r="O91" s="94" t="s">
        <v>604</v>
      </c>
      <c r="P91" s="95" t="s">
        <v>605</v>
      </c>
      <c r="Q91" s="95" t="s">
        <v>606</v>
      </c>
      <c r="R91" s="95" t="s">
        <v>607</v>
      </c>
      <c r="S91" s="96" t="s">
        <v>1086</v>
      </c>
      <c r="T91" s="97" t="s">
        <v>610</v>
      </c>
      <c r="U91" s="95" t="s">
        <v>613</v>
      </c>
      <c r="V91" s="95" t="s">
        <v>617</v>
      </c>
      <c r="FT91"/>
    </row>
    <row r="92" spans="1:176" s="1" customFormat="1" ht="18" x14ac:dyDescent="0.2">
      <c r="A92" s="91" t="s">
        <v>160</v>
      </c>
      <c r="B92" s="3" t="s">
        <v>126</v>
      </c>
      <c r="C92" s="48"/>
      <c r="D92" s="135"/>
      <c r="E92" s="135"/>
      <c r="F92" s="31"/>
      <c r="G92" s="53"/>
      <c r="H92" s="33"/>
      <c r="I92" s="34"/>
      <c r="J92" s="75"/>
      <c r="K92" s="78"/>
      <c r="L92" s="76">
        <f t="shared" si="2"/>
        <v>0</v>
      </c>
      <c r="M92" s="113"/>
      <c r="N92" s="113"/>
      <c r="O92" s="113"/>
      <c r="P92" s="112"/>
      <c r="Q92" s="112"/>
      <c r="R92" s="112"/>
      <c r="S92" s="112"/>
      <c r="T92" s="112"/>
      <c r="U92" s="108"/>
      <c r="V92" s="107"/>
    </row>
    <row r="93" spans="1:176" s="1" customFormat="1" ht="94.5" x14ac:dyDescent="0.2">
      <c r="A93" s="91" t="s">
        <v>161</v>
      </c>
      <c r="B93" s="3" t="s">
        <v>485</v>
      </c>
      <c r="C93" s="13"/>
      <c r="D93" s="135"/>
      <c r="E93" s="135"/>
      <c r="F93" s="31"/>
      <c r="G93" s="53" t="str">
        <f>IF(C93="","",IF(C93="Yes","Please provide a high-level description of the major components of this program.","Describe plans to implement such an identity and access management program."))</f>
        <v/>
      </c>
      <c r="H93" s="33">
        <v>1</v>
      </c>
      <c r="I93" s="34" t="s">
        <v>400</v>
      </c>
      <c r="J93" s="75"/>
      <c r="K93" s="78"/>
      <c r="L93" s="76">
        <f t="shared" si="2"/>
        <v>0</v>
      </c>
      <c r="M93" s="113"/>
      <c r="N93" s="113"/>
      <c r="O93" s="113"/>
      <c r="P93" s="114" t="s">
        <v>689</v>
      </c>
      <c r="Q93" s="114" t="s">
        <v>689</v>
      </c>
      <c r="R93" s="114" t="s">
        <v>661</v>
      </c>
      <c r="S93" s="148" t="s">
        <v>1112</v>
      </c>
      <c r="T93" s="114" t="s">
        <v>690</v>
      </c>
      <c r="U93" s="116" t="s">
        <v>691</v>
      </c>
      <c r="V93" s="107" t="s">
        <v>692</v>
      </c>
    </row>
    <row r="94" spans="1:176" s="1" customFormat="1" ht="63" x14ac:dyDescent="0.2">
      <c r="A94" s="91" t="s">
        <v>162</v>
      </c>
      <c r="B94" s="3" t="s">
        <v>486</v>
      </c>
      <c r="C94" s="13"/>
      <c r="D94" s="135"/>
      <c r="E94" s="135"/>
      <c r="F94" s="12"/>
      <c r="G94" s="53" t="str">
        <f>IF(C94="","",IF(C94="Yes","List all supported multi-factor authentication methods, technologies, and/or products and provide a brief summary of each. Describe when users would receive the two-factor prompt (e.g. every login, remote access, administrator access, etc.).","Describe any plans to support multi-factor authentication in your application."))</f>
        <v/>
      </c>
      <c r="H94" s="33">
        <v>1.1000000000000001</v>
      </c>
      <c r="I94" s="34"/>
      <c r="J94" s="75"/>
      <c r="K94" s="78"/>
      <c r="L94" s="76">
        <f t="shared" si="2"/>
        <v>0</v>
      </c>
      <c r="M94" s="113"/>
      <c r="N94" s="113" t="s">
        <v>1055</v>
      </c>
      <c r="O94" s="113" t="s">
        <v>1066</v>
      </c>
      <c r="P94" s="112" t="s">
        <v>693</v>
      </c>
      <c r="Q94" s="112" t="s">
        <v>693</v>
      </c>
      <c r="R94" s="114" t="s">
        <v>694</v>
      </c>
      <c r="S94" s="143" t="s">
        <v>1113</v>
      </c>
      <c r="T94" s="114" t="s">
        <v>695</v>
      </c>
      <c r="U94" s="108" t="s">
        <v>696</v>
      </c>
      <c r="V94" s="107"/>
    </row>
    <row r="95" spans="1:176" s="1" customFormat="1" ht="31.5" x14ac:dyDescent="0.2">
      <c r="A95" s="91" t="s">
        <v>163</v>
      </c>
      <c r="B95" s="18" t="s">
        <v>256</v>
      </c>
      <c r="C95" s="13"/>
      <c r="D95" s="135"/>
      <c r="E95" s="135"/>
      <c r="F95" s="21"/>
      <c r="G95" s="52" t="str">
        <f>IF(C95="","",IF(C95="Yes","Please describe the approval process.","Please describe how access is granted and managed."))</f>
        <v/>
      </c>
      <c r="H95" s="33">
        <v>5</v>
      </c>
      <c r="I95" s="34" t="s">
        <v>401</v>
      </c>
      <c r="J95" s="75"/>
      <c r="K95" s="78"/>
      <c r="L95" s="76">
        <f t="shared" si="2"/>
        <v>0</v>
      </c>
      <c r="M95" s="113"/>
      <c r="N95" s="113" t="s">
        <v>1056</v>
      </c>
      <c r="O95" s="115" t="s">
        <v>1067</v>
      </c>
      <c r="P95" s="114" t="s">
        <v>697</v>
      </c>
      <c r="Q95" s="114" t="s">
        <v>697</v>
      </c>
      <c r="R95" s="114" t="s">
        <v>661</v>
      </c>
      <c r="S95" s="148" t="s">
        <v>1106</v>
      </c>
      <c r="T95" s="114" t="s">
        <v>698</v>
      </c>
      <c r="U95" s="116" t="s">
        <v>699</v>
      </c>
      <c r="V95" s="107" t="s">
        <v>670</v>
      </c>
    </row>
    <row r="96" spans="1:176" s="1" customFormat="1" ht="47.25" x14ac:dyDescent="0.2">
      <c r="A96" s="91" t="s">
        <v>164</v>
      </c>
      <c r="B96" s="18" t="s">
        <v>554</v>
      </c>
      <c r="C96" s="13"/>
      <c r="D96" s="135"/>
      <c r="E96" s="135"/>
      <c r="F96" s="21"/>
      <c r="G96" s="52"/>
      <c r="H96" s="34">
        <v>6</v>
      </c>
      <c r="I96" s="34" t="s">
        <v>402</v>
      </c>
      <c r="J96" s="75"/>
      <c r="K96" s="78"/>
      <c r="L96" s="76">
        <f t="shared" si="2"/>
        <v>0</v>
      </c>
      <c r="M96" s="113"/>
      <c r="N96" s="113" t="s">
        <v>1054</v>
      </c>
      <c r="O96" s="113"/>
      <c r="P96" s="112" t="s">
        <v>700</v>
      </c>
      <c r="Q96" s="112" t="s">
        <v>700</v>
      </c>
      <c r="R96" s="114" t="s">
        <v>701</v>
      </c>
      <c r="S96" s="148" t="s">
        <v>1105</v>
      </c>
      <c r="T96" s="114" t="s">
        <v>702</v>
      </c>
      <c r="U96" s="108" t="s">
        <v>663</v>
      </c>
      <c r="V96" s="107" t="s">
        <v>670</v>
      </c>
    </row>
    <row r="97" spans="1:176" s="1" customFormat="1" ht="47.25" x14ac:dyDescent="0.2">
      <c r="A97" s="91" t="s">
        <v>346</v>
      </c>
      <c r="B97" s="18" t="s">
        <v>1199</v>
      </c>
      <c r="C97" s="13"/>
      <c r="D97" s="135"/>
      <c r="E97" s="135"/>
      <c r="F97" s="21"/>
      <c r="G97" s="52"/>
      <c r="H97" s="34">
        <v>8</v>
      </c>
      <c r="I97" s="34" t="s">
        <v>403</v>
      </c>
      <c r="J97" s="75"/>
      <c r="K97" s="78"/>
      <c r="L97" s="76">
        <f t="shared" si="2"/>
        <v>0</v>
      </c>
      <c r="M97" s="113" t="s">
        <v>652</v>
      </c>
      <c r="N97" s="113" t="s">
        <v>1056</v>
      </c>
      <c r="O97" s="115" t="s">
        <v>1068</v>
      </c>
      <c r="P97" s="112" t="s">
        <v>700</v>
      </c>
      <c r="Q97" s="112" t="s">
        <v>700</v>
      </c>
      <c r="R97" s="114" t="s">
        <v>701</v>
      </c>
      <c r="S97" s="148" t="s">
        <v>1105</v>
      </c>
      <c r="T97" s="114" t="s">
        <v>702</v>
      </c>
      <c r="U97" s="108" t="s">
        <v>663</v>
      </c>
      <c r="V97" s="107" t="s">
        <v>670</v>
      </c>
    </row>
    <row r="98" spans="1:176" s="1" customFormat="1" ht="57" x14ac:dyDescent="0.2">
      <c r="A98" s="91" t="s">
        <v>165</v>
      </c>
      <c r="B98" s="18" t="s">
        <v>341</v>
      </c>
      <c r="C98" s="13"/>
      <c r="D98" s="135"/>
      <c r="E98" s="135"/>
      <c r="F98" s="21"/>
      <c r="G98" s="52" t="str">
        <f>IF(C98="","",IF(C98="Yes","","If not reviewed annually, please provide frequency. If not reviewed, please state plans to implement periodic access reviews."))</f>
        <v/>
      </c>
      <c r="H98" s="34">
        <v>7</v>
      </c>
      <c r="I98" s="34" t="s">
        <v>404</v>
      </c>
      <c r="J98" s="75"/>
      <c r="K98" s="78"/>
      <c r="L98" s="76">
        <f t="shared" si="2"/>
        <v>0</v>
      </c>
      <c r="M98" s="113"/>
      <c r="N98" s="113"/>
      <c r="O98" s="113"/>
      <c r="P98" s="112" t="s">
        <v>700</v>
      </c>
      <c r="Q98" s="112" t="s">
        <v>700</v>
      </c>
      <c r="R98" s="114" t="s">
        <v>661</v>
      </c>
      <c r="S98" s="143" t="s">
        <v>1091</v>
      </c>
      <c r="T98" s="114" t="s">
        <v>703</v>
      </c>
      <c r="U98" s="108" t="s">
        <v>663</v>
      </c>
      <c r="V98" s="117" t="s">
        <v>704</v>
      </c>
    </row>
    <row r="99" spans="1:176" s="1" customFormat="1" ht="31.5" x14ac:dyDescent="0.2">
      <c r="A99" s="91" t="s">
        <v>166</v>
      </c>
      <c r="B99" s="18" t="s">
        <v>1200</v>
      </c>
      <c r="C99" s="13"/>
      <c r="D99" s="135"/>
      <c r="E99" s="135"/>
      <c r="F99" s="21"/>
      <c r="G99" s="52" t="str">
        <f>IF(C99="","",IF(C99="Yes","","If not reviewed annually, please provide frequency. If not reviewed, please state plans to implement periodic access reviews."))</f>
        <v/>
      </c>
      <c r="H99" s="33">
        <v>9</v>
      </c>
      <c r="I99" s="34" t="s">
        <v>405</v>
      </c>
      <c r="J99" s="75"/>
      <c r="K99" s="78"/>
      <c r="L99" s="76">
        <f t="shared" si="2"/>
        <v>0</v>
      </c>
      <c r="M99" s="113"/>
      <c r="N99" s="113"/>
      <c r="O99" s="113"/>
      <c r="P99" s="112" t="s">
        <v>700</v>
      </c>
      <c r="Q99" s="112" t="s">
        <v>700</v>
      </c>
      <c r="R99" s="114" t="s">
        <v>661</v>
      </c>
      <c r="S99" s="143" t="s">
        <v>1091</v>
      </c>
      <c r="T99" s="114" t="s">
        <v>703</v>
      </c>
      <c r="U99" s="108" t="s">
        <v>663</v>
      </c>
      <c r="V99" s="117" t="s">
        <v>704</v>
      </c>
    </row>
    <row r="100" spans="1:176" s="1" customFormat="1" ht="31.5" x14ac:dyDescent="0.2">
      <c r="A100" s="91" t="s">
        <v>167</v>
      </c>
      <c r="B100" s="18" t="s">
        <v>100</v>
      </c>
      <c r="C100" s="13"/>
      <c r="D100" s="135"/>
      <c r="E100" s="135"/>
      <c r="F100" s="22"/>
      <c r="G100" s="52" t="str">
        <f>IF(C100="","",IF(C100="Yes","Submit documentation and/or web resources as to how remote access is provided, including security controls on the access (i.e., is multifactor authentication used?).","Provide details that prevent this capability."))</f>
        <v/>
      </c>
      <c r="H100" s="33"/>
      <c r="I100" s="34"/>
      <c r="J100" s="75"/>
      <c r="K100" s="78"/>
      <c r="L100" s="76">
        <f t="shared" si="2"/>
        <v>0</v>
      </c>
      <c r="M100" s="113"/>
      <c r="N100" s="113" t="s">
        <v>1057</v>
      </c>
      <c r="O100" s="113"/>
      <c r="P100" s="112" t="s">
        <v>705</v>
      </c>
      <c r="Q100" s="112" t="s">
        <v>706</v>
      </c>
      <c r="R100" s="112" t="s">
        <v>707</v>
      </c>
      <c r="S100" s="143" t="s">
        <v>1114</v>
      </c>
      <c r="T100" s="114" t="s">
        <v>708</v>
      </c>
      <c r="U100" s="108" t="s">
        <v>709</v>
      </c>
      <c r="V100" s="107" t="s">
        <v>692</v>
      </c>
    </row>
    <row r="101" spans="1:176" s="1" customFormat="1" ht="63" x14ac:dyDescent="0.2">
      <c r="A101" s="91" t="s">
        <v>168</v>
      </c>
      <c r="B101" s="18" t="s">
        <v>1201</v>
      </c>
      <c r="C101" s="13"/>
      <c r="D101" s="135"/>
      <c r="E101" s="135"/>
      <c r="F101" s="22"/>
      <c r="G101" s="52"/>
      <c r="H101" s="33">
        <v>14</v>
      </c>
      <c r="I101" s="34" t="s">
        <v>406</v>
      </c>
      <c r="J101" s="75"/>
      <c r="K101" s="78"/>
      <c r="L101" s="76">
        <f t="shared" si="2"/>
        <v>0</v>
      </c>
      <c r="M101" s="113"/>
      <c r="N101" s="115" t="s">
        <v>1058</v>
      </c>
      <c r="O101" s="113"/>
      <c r="P101" s="112" t="s">
        <v>705</v>
      </c>
      <c r="Q101" s="112" t="s">
        <v>706</v>
      </c>
      <c r="R101" s="114" t="s">
        <v>1034</v>
      </c>
      <c r="S101" s="148" t="s">
        <v>1115</v>
      </c>
      <c r="T101" s="114" t="s">
        <v>710</v>
      </c>
      <c r="U101" s="108" t="s">
        <v>709</v>
      </c>
      <c r="V101" s="107" t="s">
        <v>670</v>
      </c>
    </row>
    <row r="102" spans="1:176" s="1" customFormat="1" ht="63" x14ac:dyDescent="0.2">
      <c r="A102" s="91" t="s">
        <v>169</v>
      </c>
      <c r="B102" s="18" t="s">
        <v>1202</v>
      </c>
      <c r="C102" s="13"/>
      <c r="D102" s="135"/>
      <c r="E102" s="135"/>
      <c r="F102" s="21"/>
      <c r="G102" s="53" t="str">
        <f>IF(C102="","",IF(C102="Yes","Please describe the reason for remote access as well as the process for achieving it.","Please describe in sufficient detail."))</f>
        <v/>
      </c>
      <c r="H102" s="33">
        <v>15</v>
      </c>
      <c r="I102" s="34" t="s">
        <v>407</v>
      </c>
      <c r="J102" s="75"/>
      <c r="K102" s="78"/>
      <c r="L102" s="76">
        <f t="shared" si="2"/>
        <v>0</v>
      </c>
      <c r="M102" s="113" t="s">
        <v>688</v>
      </c>
      <c r="N102" s="115" t="s">
        <v>1059</v>
      </c>
      <c r="O102" s="113"/>
      <c r="P102" s="112" t="s">
        <v>705</v>
      </c>
      <c r="Q102" s="112" t="s">
        <v>706</v>
      </c>
      <c r="R102" s="112" t="s">
        <v>707</v>
      </c>
      <c r="S102" s="148" t="s">
        <v>1116</v>
      </c>
      <c r="T102" s="114" t="s">
        <v>710</v>
      </c>
      <c r="U102" s="108" t="s">
        <v>709</v>
      </c>
      <c r="V102" s="107" t="s">
        <v>692</v>
      </c>
    </row>
    <row r="103" spans="1:176" s="1" customFormat="1" ht="63" x14ac:dyDescent="0.2">
      <c r="A103" s="91" t="s">
        <v>170</v>
      </c>
      <c r="B103" s="18" t="s">
        <v>1203</v>
      </c>
      <c r="C103" s="13"/>
      <c r="D103" s="135"/>
      <c r="E103" s="135"/>
      <c r="F103" s="21"/>
      <c r="G103" s="53" t="str">
        <f>IF(C103="","",IF(C103="Yes","Please describe how remote access sessions are ended.",""))</f>
        <v/>
      </c>
      <c r="H103" s="33">
        <v>17</v>
      </c>
      <c r="I103" s="34" t="s">
        <v>408</v>
      </c>
      <c r="J103" s="75"/>
      <c r="K103" s="78"/>
      <c r="L103" s="76">
        <f t="shared" si="2"/>
        <v>0</v>
      </c>
      <c r="M103" s="113"/>
      <c r="N103" s="115" t="s">
        <v>1053</v>
      </c>
      <c r="O103" s="113"/>
      <c r="P103" s="112" t="s">
        <v>705</v>
      </c>
      <c r="Q103" s="114" t="s">
        <v>711</v>
      </c>
      <c r="R103" s="114" t="s">
        <v>712</v>
      </c>
      <c r="S103" s="148" t="s">
        <v>1117</v>
      </c>
      <c r="T103" s="114" t="s">
        <v>713</v>
      </c>
      <c r="U103" s="108" t="s">
        <v>709</v>
      </c>
      <c r="V103" s="107"/>
    </row>
    <row r="104" spans="1:176" s="1" customFormat="1" ht="31.5" x14ac:dyDescent="0.2">
      <c r="A104" s="91" t="s">
        <v>171</v>
      </c>
      <c r="B104" s="18" t="s">
        <v>1095</v>
      </c>
      <c r="C104" s="13"/>
      <c r="D104" s="135"/>
      <c r="E104" s="135"/>
      <c r="F104" s="21"/>
      <c r="G104" s="53" t="str">
        <f>IF(C104="","",IF(C104="Yes","Please describe how this is accomplished.",""))</f>
        <v/>
      </c>
      <c r="H104" s="33">
        <v>19</v>
      </c>
      <c r="I104" s="34" t="s">
        <v>409</v>
      </c>
      <c r="J104" s="75"/>
      <c r="K104" s="78"/>
      <c r="L104" s="76">
        <f t="shared" si="2"/>
        <v>0</v>
      </c>
      <c r="M104" s="113"/>
      <c r="N104" s="113"/>
      <c r="O104" s="113"/>
      <c r="P104" s="114" t="s">
        <v>714</v>
      </c>
      <c r="Q104" s="114" t="s">
        <v>714</v>
      </c>
      <c r="R104" s="114" t="s">
        <v>715</v>
      </c>
      <c r="S104" s="148" t="s">
        <v>1118</v>
      </c>
      <c r="T104" s="114" t="s">
        <v>716</v>
      </c>
      <c r="U104" s="108" t="s">
        <v>717</v>
      </c>
      <c r="V104" s="107" t="s">
        <v>718</v>
      </c>
    </row>
    <row r="105" spans="1:176" ht="63" x14ac:dyDescent="0.2">
      <c r="A105" s="91" t="s">
        <v>172</v>
      </c>
      <c r="B105" s="18" t="s">
        <v>138</v>
      </c>
      <c r="C105" s="13"/>
      <c r="D105" s="135"/>
      <c r="E105" s="135"/>
      <c r="F105" s="19"/>
      <c r="G105" s="53" t="str">
        <f>IF(C105="","",IF(C105="Yes","Describe how aging requirements are implemented, including expiration timeframes.","Describe plans to support password/passphrase aging requirements."))</f>
        <v/>
      </c>
      <c r="H105" s="33"/>
      <c r="I105" s="34"/>
      <c r="J105" s="75"/>
      <c r="K105" s="78"/>
      <c r="L105" s="76">
        <f t="shared" si="2"/>
        <v>0</v>
      </c>
      <c r="M105" s="113"/>
      <c r="N105" s="113"/>
      <c r="O105" s="113"/>
      <c r="P105" s="112"/>
      <c r="Q105" s="112" t="s">
        <v>719</v>
      </c>
      <c r="R105" s="112" t="s">
        <v>720</v>
      </c>
      <c r="S105" s="143" t="s">
        <v>1113</v>
      </c>
      <c r="T105" s="114" t="s">
        <v>721</v>
      </c>
      <c r="U105" s="108" t="s">
        <v>696</v>
      </c>
      <c r="V105" s="107" t="s">
        <v>692</v>
      </c>
      <c r="FT105"/>
    </row>
    <row r="106" spans="1:176" s="1" customFormat="1" ht="63" x14ac:dyDescent="0.2">
      <c r="A106" s="91" t="s">
        <v>173</v>
      </c>
      <c r="B106" s="18" t="s">
        <v>134</v>
      </c>
      <c r="C106" s="13"/>
      <c r="D106" s="135"/>
      <c r="E106" s="135"/>
      <c r="F106" s="19"/>
      <c r="G106" s="53"/>
      <c r="H106" s="33"/>
      <c r="I106" s="34"/>
      <c r="J106" s="75"/>
      <c r="K106" s="78"/>
      <c r="L106" s="76">
        <f t="shared" si="2"/>
        <v>0</v>
      </c>
      <c r="M106" s="113"/>
      <c r="N106" s="113"/>
      <c r="O106" s="113"/>
      <c r="P106" s="112"/>
      <c r="Q106" s="112" t="s">
        <v>719</v>
      </c>
      <c r="R106" s="112" t="s">
        <v>722</v>
      </c>
      <c r="S106" s="143" t="s">
        <v>1113</v>
      </c>
      <c r="T106" s="114" t="s">
        <v>723</v>
      </c>
      <c r="U106" s="108" t="s">
        <v>696</v>
      </c>
      <c r="V106" s="107" t="s">
        <v>692</v>
      </c>
    </row>
    <row r="107" spans="1:176" s="1" customFormat="1" ht="63" x14ac:dyDescent="0.2">
      <c r="A107" s="90" t="s">
        <v>576</v>
      </c>
      <c r="B107" s="18" t="s">
        <v>577</v>
      </c>
      <c r="C107" s="13"/>
      <c r="D107" s="135"/>
      <c r="E107" s="135"/>
      <c r="F107" s="19"/>
      <c r="G107" s="53" t="str">
        <f>IF(C107="","",IF(C107="Yes","Describe your policy for preventing the use of shared accounts and shared credentials.","Describe plans to prevent the use of shared accounts and shared passwords."))</f>
        <v/>
      </c>
      <c r="H107" s="33"/>
      <c r="I107" s="34"/>
      <c r="J107" s="75"/>
      <c r="K107" s="78"/>
      <c r="L107" s="76">
        <f t="shared" si="2"/>
        <v>0</v>
      </c>
      <c r="M107" s="113"/>
      <c r="N107" s="113"/>
      <c r="O107" s="113"/>
      <c r="P107" s="112"/>
      <c r="Q107" s="112" t="s">
        <v>700</v>
      </c>
      <c r="R107" s="112" t="s">
        <v>724</v>
      </c>
      <c r="S107" s="143" t="s">
        <v>1119</v>
      </c>
      <c r="T107" s="114" t="s">
        <v>749</v>
      </c>
      <c r="U107" s="108" t="s">
        <v>725</v>
      </c>
      <c r="V107" s="107"/>
    </row>
    <row r="108" spans="1:176" s="1" customFormat="1" ht="28.5" x14ac:dyDescent="0.2">
      <c r="A108" s="91" t="s">
        <v>174</v>
      </c>
      <c r="B108" s="18" t="s">
        <v>103</v>
      </c>
      <c r="C108" s="13"/>
      <c r="D108" s="135"/>
      <c r="E108" s="135"/>
      <c r="F108" s="23"/>
      <c r="G108" s="53" t="str">
        <f>IF(C108="","",IF(C108="Yes","Describe your documented password/passphrase reset procedures that are currently implemented in the system and/or customer support.","Describe your plans to document system password/passphrase reset procedures."))</f>
        <v/>
      </c>
      <c r="H108" s="33"/>
      <c r="I108" s="34"/>
      <c r="J108" s="75"/>
      <c r="K108" s="78"/>
      <c r="L108" s="76">
        <f t="shared" si="2"/>
        <v>0</v>
      </c>
      <c r="M108" s="113"/>
      <c r="N108" s="113"/>
      <c r="O108" s="113"/>
      <c r="P108" s="112"/>
      <c r="Q108" s="112" t="s">
        <v>719</v>
      </c>
      <c r="R108" s="112"/>
      <c r="S108" s="112"/>
      <c r="T108" s="112"/>
      <c r="U108" s="108"/>
      <c r="V108" s="107" t="s">
        <v>692</v>
      </c>
    </row>
    <row r="109" spans="1:176" s="1" customFormat="1" ht="18" x14ac:dyDescent="0.2">
      <c r="A109" s="91" t="s">
        <v>175</v>
      </c>
      <c r="B109" s="18" t="s">
        <v>104</v>
      </c>
      <c r="C109" s="13"/>
      <c r="D109" s="135"/>
      <c r="E109" s="135"/>
      <c r="F109" s="19"/>
      <c r="G109" s="53" t="str">
        <f>IF(C109="","",IF(C109="Yes","Provide a detailed description of passwords/passphrases hard-coded into your systems or products.",""))</f>
        <v/>
      </c>
      <c r="H109" s="33"/>
      <c r="I109" s="34"/>
      <c r="J109" s="75"/>
      <c r="K109" s="78"/>
      <c r="L109" s="76">
        <f t="shared" si="2"/>
        <v>0</v>
      </c>
      <c r="M109" s="113"/>
      <c r="N109" s="113"/>
      <c r="O109" s="113"/>
      <c r="P109" s="112"/>
      <c r="Q109" s="112"/>
      <c r="R109" s="112"/>
      <c r="S109" s="112"/>
      <c r="T109" s="112"/>
      <c r="U109" s="108"/>
      <c r="V109" s="107"/>
    </row>
    <row r="110" spans="1:176" s="1" customFormat="1" ht="18" x14ac:dyDescent="0.2">
      <c r="A110" s="91" t="s">
        <v>176</v>
      </c>
      <c r="B110" s="18" t="s">
        <v>105</v>
      </c>
      <c r="C110" s="13"/>
      <c r="D110" s="135"/>
      <c r="E110" s="135"/>
      <c r="F110" s="19"/>
      <c r="G110" s="53" t="str">
        <f>IF(C110="","",IF(C110="Yes","Provide a detailed description stating why user account passwords/passphrases are visible by administrators.",""))</f>
        <v/>
      </c>
      <c r="H110" s="33"/>
      <c r="I110" s="34"/>
      <c r="J110" s="75"/>
      <c r="K110" s="78"/>
      <c r="L110" s="76">
        <f t="shared" si="2"/>
        <v>0</v>
      </c>
      <c r="M110" s="113"/>
      <c r="N110" s="113"/>
      <c r="O110" s="113"/>
      <c r="P110" s="112"/>
      <c r="Q110" s="112"/>
      <c r="R110" s="112"/>
      <c r="S110" s="112"/>
      <c r="T110" s="112"/>
      <c r="U110" s="108"/>
      <c r="V110" s="107"/>
    </row>
    <row r="111" spans="1:176" s="1" customFormat="1" ht="47.25" x14ac:dyDescent="0.2">
      <c r="A111" s="91" t="s">
        <v>255</v>
      </c>
      <c r="B111" s="18" t="s">
        <v>584</v>
      </c>
      <c r="C111" s="13"/>
      <c r="D111" s="135"/>
      <c r="E111" s="135"/>
      <c r="F111" s="19"/>
      <c r="G111" s="53" t="str">
        <f>IF(C111="","",IF(C111="Yes","Describe or provide a reference to the algorithm/strategy that is used to encrypt in transit and at rest passwords/passphrases/credentials.","Provide a detailed description stating why user account passwords/passphrases/credentials are not encrypted in transit and at rest."))</f>
        <v/>
      </c>
      <c r="H111" s="33"/>
      <c r="I111" s="34"/>
      <c r="J111" s="75"/>
      <c r="K111" s="78"/>
      <c r="L111" s="76">
        <f t="shared" si="2"/>
        <v>0</v>
      </c>
      <c r="M111" s="113"/>
      <c r="N111" s="113"/>
      <c r="O111" s="113"/>
      <c r="P111" s="112" t="s">
        <v>726</v>
      </c>
      <c r="Q111" s="114" t="s">
        <v>727</v>
      </c>
      <c r="R111" s="112" t="s">
        <v>728</v>
      </c>
      <c r="S111" s="148" t="s">
        <v>1145</v>
      </c>
      <c r="T111" s="114" t="s">
        <v>729</v>
      </c>
      <c r="U111" s="108" t="s">
        <v>730</v>
      </c>
      <c r="V111" s="117" t="s">
        <v>731</v>
      </c>
    </row>
    <row r="112" spans="1:176" s="1" customFormat="1" ht="99.75" x14ac:dyDescent="0.2">
      <c r="A112" s="91" t="s">
        <v>257</v>
      </c>
      <c r="B112" s="18" t="s">
        <v>470</v>
      </c>
      <c r="C112" s="48"/>
      <c r="D112" s="135"/>
      <c r="E112" s="135"/>
      <c r="F112" s="19"/>
      <c r="G112" s="53" t="s">
        <v>136</v>
      </c>
      <c r="H112" s="33"/>
      <c r="I112" s="34"/>
      <c r="J112" s="75"/>
      <c r="K112" s="78"/>
      <c r="L112" s="76">
        <f t="shared" si="2"/>
        <v>0</v>
      </c>
      <c r="M112" s="113"/>
      <c r="N112" s="113" t="s">
        <v>1055</v>
      </c>
      <c r="O112" s="113" t="s">
        <v>1069</v>
      </c>
      <c r="P112" s="112" t="s">
        <v>693</v>
      </c>
      <c r="Q112" s="114" t="s">
        <v>732</v>
      </c>
      <c r="R112" s="114" t="s">
        <v>694</v>
      </c>
      <c r="S112" s="143" t="s">
        <v>1113</v>
      </c>
      <c r="T112" s="114" t="s">
        <v>733</v>
      </c>
      <c r="U112" s="108"/>
      <c r="V112" s="107"/>
    </row>
    <row r="113" spans="1:22" s="1" customFormat="1" ht="31.5" x14ac:dyDescent="0.2">
      <c r="A113" s="91" t="s">
        <v>259</v>
      </c>
      <c r="B113" s="18" t="s">
        <v>471</v>
      </c>
      <c r="C113" s="48"/>
      <c r="D113" s="135"/>
      <c r="E113" s="135"/>
      <c r="F113" s="19"/>
      <c r="G113" s="53"/>
      <c r="H113" s="33"/>
      <c r="I113" s="34"/>
      <c r="J113" s="75"/>
      <c r="K113" s="78"/>
      <c r="L113" s="76">
        <f t="shared" si="2"/>
        <v>0</v>
      </c>
      <c r="M113" s="113"/>
      <c r="N113" s="113"/>
      <c r="O113" s="113"/>
      <c r="P113" s="112" t="s">
        <v>693</v>
      </c>
      <c r="Q113" s="114" t="s">
        <v>732</v>
      </c>
      <c r="R113" s="112"/>
      <c r="S113" s="112"/>
      <c r="T113" s="112"/>
      <c r="U113" s="108"/>
      <c r="V113" s="107"/>
    </row>
    <row r="114" spans="1:22" s="1" customFormat="1" ht="28.5" x14ac:dyDescent="0.2">
      <c r="A114" s="91" t="s">
        <v>260</v>
      </c>
      <c r="B114" s="18" t="s">
        <v>472</v>
      </c>
      <c r="C114" s="13"/>
      <c r="D114" s="135"/>
      <c r="E114" s="135"/>
      <c r="F114" s="19"/>
      <c r="G114" s="53" t="str">
        <f>IF(C114="","",IF(C114="Yes","Describe all authentication services supported by the system.","Describe any plans to support external authentication services in place of local authentication."))</f>
        <v/>
      </c>
      <c r="H114" s="33"/>
      <c r="I114" s="34"/>
      <c r="J114" s="75"/>
      <c r="K114" s="78"/>
      <c r="L114" s="76">
        <f t="shared" si="2"/>
        <v>0</v>
      </c>
      <c r="M114" s="113"/>
      <c r="N114" s="113"/>
      <c r="O114" s="113"/>
      <c r="P114" s="112"/>
      <c r="Q114" s="112"/>
      <c r="R114" s="112"/>
      <c r="S114" s="112"/>
      <c r="T114" s="112" t="s">
        <v>662</v>
      </c>
      <c r="U114" s="108"/>
      <c r="V114" s="107"/>
    </row>
    <row r="115" spans="1:22" s="1" customFormat="1" ht="47.25" x14ac:dyDescent="0.2">
      <c r="A115" s="91" t="s">
        <v>261</v>
      </c>
      <c r="B115" s="18" t="s">
        <v>252</v>
      </c>
      <c r="C115" s="13"/>
      <c r="D115" s="135"/>
      <c r="E115" s="135"/>
      <c r="F115" s="19"/>
      <c r="G115" s="53" t="str">
        <f>IF(C115="","",IF(C115="Yes","Provide a description of logging capabilities. Ensure that all elements of IAM-24 are evaluated for your response.","Describe any plans to enable audit logs for these data elements."))</f>
        <v/>
      </c>
      <c r="H115" s="33"/>
      <c r="I115" s="34"/>
      <c r="J115" s="75"/>
      <c r="K115" s="78"/>
      <c r="L115" s="76">
        <f t="shared" si="2"/>
        <v>0</v>
      </c>
      <c r="M115" s="113"/>
      <c r="N115" s="113"/>
      <c r="O115" s="113"/>
      <c r="P115" s="114" t="s">
        <v>734</v>
      </c>
      <c r="Q115" s="114" t="s">
        <v>735</v>
      </c>
      <c r="R115" s="112" t="s">
        <v>736</v>
      </c>
      <c r="S115" s="143" t="s">
        <v>1165</v>
      </c>
      <c r="T115" s="112" t="s">
        <v>737</v>
      </c>
      <c r="U115" s="108" t="s">
        <v>738</v>
      </c>
      <c r="V115" s="107" t="s">
        <v>739</v>
      </c>
    </row>
    <row r="116" spans="1:22" s="1" customFormat="1" ht="57" x14ac:dyDescent="0.2">
      <c r="A116" s="91" t="s">
        <v>283</v>
      </c>
      <c r="B116" s="18" t="s">
        <v>487</v>
      </c>
      <c r="C116" s="129"/>
      <c r="D116" s="136"/>
      <c r="E116" s="136"/>
      <c r="F116" s="130"/>
      <c r="G116" s="53" t="s">
        <v>527</v>
      </c>
      <c r="H116" s="33"/>
      <c r="I116" s="34"/>
      <c r="J116" s="75"/>
      <c r="K116" s="78"/>
      <c r="L116" s="76">
        <f t="shared" si="2"/>
        <v>0</v>
      </c>
      <c r="M116" s="113"/>
      <c r="N116" s="113"/>
      <c r="O116" s="113"/>
      <c r="P116" s="112"/>
      <c r="Q116" s="112"/>
      <c r="R116" s="112"/>
      <c r="S116" s="112"/>
      <c r="T116" s="112"/>
      <c r="U116" s="108"/>
      <c r="V116" s="107"/>
    </row>
    <row r="117" spans="1:22" s="1" customFormat="1" ht="63" x14ac:dyDescent="0.2">
      <c r="A117" s="91" t="s">
        <v>284</v>
      </c>
      <c r="B117" s="18" t="s">
        <v>1043</v>
      </c>
      <c r="C117" s="13"/>
      <c r="D117" s="135"/>
      <c r="E117" s="135"/>
      <c r="F117" s="22"/>
      <c r="G117" s="93" t="str">
        <f>IF(C117="","",IF(C117="Yes","Describe how this is accomplished.","Describe any plans to implement role-based access controls for end users/administrators, as well as how access/what levels of access are currently granted to administrators."))</f>
        <v/>
      </c>
      <c r="H117" s="33"/>
      <c r="I117" s="34"/>
      <c r="J117" s="75"/>
      <c r="K117" s="78"/>
      <c r="L117" s="76">
        <f t="shared" si="2"/>
        <v>0</v>
      </c>
      <c r="M117" s="113"/>
      <c r="N117" s="113"/>
      <c r="O117" s="113"/>
      <c r="P117" s="114" t="s">
        <v>659</v>
      </c>
      <c r="Q117" s="114" t="s">
        <v>659</v>
      </c>
      <c r="R117" s="114" t="s">
        <v>661</v>
      </c>
      <c r="S117" s="114" t="s">
        <v>1121</v>
      </c>
      <c r="T117" s="114" t="s">
        <v>740</v>
      </c>
      <c r="U117" s="108" t="s">
        <v>741</v>
      </c>
      <c r="V117" s="107" t="s">
        <v>664</v>
      </c>
    </row>
    <row r="118" spans="1:22" s="1" customFormat="1" ht="63" x14ac:dyDescent="0.2">
      <c r="A118" s="91" t="s">
        <v>314</v>
      </c>
      <c r="B118" s="18" t="s">
        <v>489</v>
      </c>
      <c r="C118" s="48"/>
      <c r="D118" s="135"/>
      <c r="E118" s="135"/>
      <c r="F118" s="22"/>
      <c r="G118" s="52" t="s">
        <v>258</v>
      </c>
      <c r="H118" s="33"/>
      <c r="I118" s="34"/>
      <c r="J118" s="75"/>
      <c r="K118" s="78"/>
      <c r="L118" s="76">
        <f t="shared" si="2"/>
        <v>0</v>
      </c>
      <c r="M118" s="113"/>
      <c r="N118" s="113"/>
      <c r="O118" s="113"/>
      <c r="P118" s="112" t="s">
        <v>742</v>
      </c>
      <c r="Q118" s="112" t="s">
        <v>742</v>
      </c>
      <c r="R118" s="112" t="s">
        <v>743</v>
      </c>
      <c r="S118" s="143" t="s">
        <v>1120</v>
      </c>
      <c r="T118" s="114" t="s">
        <v>744</v>
      </c>
      <c r="U118" s="108" t="s">
        <v>745</v>
      </c>
      <c r="V118" s="107" t="s">
        <v>664</v>
      </c>
    </row>
    <row r="119" spans="1:22" s="1" customFormat="1" ht="63" x14ac:dyDescent="0.2">
      <c r="A119" s="91" t="s">
        <v>347</v>
      </c>
      <c r="B119" s="18" t="s">
        <v>244</v>
      </c>
      <c r="C119" s="13"/>
      <c r="D119" s="135"/>
      <c r="E119" s="135"/>
      <c r="F119" s="22"/>
      <c r="G119" s="54" t="str">
        <f>IF(C119="","",IF(C119="Yes","Describe or attach your policy or process.","Describe how the provisioning and administration of administrative accounts is currently carried out, as well as any plans to implement such a policy or process."))</f>
        <v/>
      </c>
      <c r="H119" s="33"/>
      <c r="I119" s="34"/>
      <c r="J119" s="75"/>
      <c r="K119" s="78"/>
      <c r="L119" s="76">
        <f t="shared" si="2"/>
        <v>0</v>
      </c>
      <c r="M119" s="113"/>
      <c r="N119" s="113"/>
      <c r="O119" s="113"/>
      <c r="P119" s="114" t="s">
        <v>746</v>
      </c>
      <c r="Q119" s="114" t="s">
        <v>746</v>
      </c>
      <c r="R119" s="114" t="s">
        <v>661</v>
      </c>
      <c r="S119" s="114" t="s">
        <v>1121</v>
      </c>
      <c r="T119" s="114" t="s">
        <v>747</v>
      </c>
      <c r="U119" s="108" t="s">
        <v>745</v>
      </c>
      <c r="V119" s="107" t="s">
        <v>664</v>
      </c>
    </row>
    <row r="120" spans="1:22" s="1" customFormat="1" ht="47.25" x14ac:dyDescent="0.2">
      <c r="A120" s="91" t="s">
        <v>411</v>
      </c>
      <c r="B120" s="18" t="s">
        <v>488</v>
      </c>
      <c r="C120" s="13"/>
      <c r="D120" s="135"/>
      <c r="E120" s="135"/>
      <c r="F120" s="22"/>
      <c r="G120" s="53" t="str">
        <f>IF(C120="","",IF(C120="Yes","Provide a brief summary and the review interval.","Describe plans to implement privileged account access-list reviews to your environment."))</f>
        <v/>
      </c>
      <c r="H120" s="33"/>
      <c r="I120" s="34"/>
      <c r="J120" s="75"/>
      <c r="K120" s="78"/>
      <c r="L120" s="76">
        <f t="shared" si="2"/>
        <v>0</v>
      </c>
      <c r="M120" s="113"/>
      <c r="N120" s="113"/>
      <c r="O120" s="113"/>
      <c r="P120" s="112" t="s">
        <v>700</v>
      </c>
      <c r="Q120" s="112" t="s">
        <v>700</v>
      </c>
      <c r="R120" s="114" t="s">
        <v>661</v>
      </c>
      <c r="S120" s="143" t="s">
        <v>1091</v>
      </c>
      <c r="T120" s="114" t="s">
        <v>748</v>
      </c>
      <c r="U120" s="108" t="s">
        <v>663</v>
      </c>
      <c r="V120" s="107" t="s">
        <v>670</v>
      </c>
    </row>
    <row r="121" spans="1:22" s="1" customFormat="1" ht="108" x14ac:dyDescent="0.2">
      <c r="A121" s="190" t="s">
        <v>143</v>
      </c>
      <c r="B121" s="190"/>
      <c r="C121" s="141" t="str">
        <f>"Response for " &amp; C45</f>
        <v>Response for Supplier Systems</v>
      </c>
      <c r="D121" s="132" t="s">
        <v>526</v>
      </c>
      <c r="E121" s="132" t="s">
        <v>99</v>
      </c>
      <c r="F121" s="2" t="s">
        <v>17</v>
      </c>
      <c r="G121" s="2" t="s">
        <v>18</v>
      </c>
      <c r="H121" s="2" t="s">
        <v>339</v>
      </c>
      <c r="I121" s="2" t="s">
        <v>365</v>
      </c>
      <c r="J121" s="224" t="s">
        <v>566</v>
      </c>
      <c r="K121" s="225"/>
      <c r="L121" s="74">
        <f>SUM(L122:L141)</f>
        <v>0</v>
      </c>
      <c r="M121" s="94" t="s">
        <v>602</v>
      </c>
      <c r="N121" s="94" t="s">
        <v>603</v>
      </c>
      <c r="O121" s="94" t="s">
        <v>604</v>
      </c>
      <c r="P121" s="95" t="s">
        <v>605</v>
      </c>
      <c r="Q121" s="95" t="s">
        <v>606</v>
      </c>
      <c r="R121" s="95" t="s">
        <v>607</v>
      </c>
      <c r="S121" s="96" t="s">
        <v>1086</v>
      </c>
      <c r="T121" s="97" t="s">
        <v>610</v>
      </c>
      <c r="U121" s="95" t="s">
        <v>613</v>
      </c>
      <c r="V121" s="95" t="s">
        <v>617</v>
      </c>
    </row>
    <row r="122" spans="1:22" s="1" customFormat="1" ht="28.5" x14ac:dyDescent="0.2">
      <c r="A122" s="90" t="s">
        <v>177</v>
      </c>
      <c r="B122" s="18" t="s">
        <v>1204</v>
      </c>
      <c r="C122" s="13"/>
      <c r="D122" s="135"/>
      <c r="E122" s="135"/>
      <c r="F122" s="19"/>
      <c r="G122" s="53" t="str">
        <f>IF(C122="","",IF(C122="Yes","Provide a reference to your BCP and supporting documentation or submit it along with this fully-populated questionnaire. Please also describe how you ensure data availability in the event of the loss of systems or facilities.","Briefly summarize your response."))</f>
        <v/>
      </c>
      <c r="H122" s="33">
        <v>21</v>
      </c>
      <c r="I122" s="34" t="s">
        <v>412</v>
      </c>
      <c r="J122" s="75"/>
      <c r="K122" s="78"/>
      <c r="L122" s="76">
        <f t="shared" si="2"/>
        <v>0</v>
      </c>
      <c r="M122" s="113"/>
      <c r="N122" s="113"/>
      <c r="O122" s="113"/>
      <c r="P122" s="112" t="s">
        <v>753</v>
      </c>
      <c r="Q122" s="112" t="s">
        <v>753</v>
      </c>
      <c r="R122" s="112"/>
      <c r="S122" s="143" t="s">
        <v>1125</v>
      </c>
      <c r="T122" s="112" t="s">
        <v>754</v>
      </c>
      <c r="U122" s="108" t="s">
        <v>755</v>
      </c>
      <c r="V122" s="107" t="s">
        <v>756</v>
      </c>
    </row>
    <row r="123" spans="1:22" s="1" customFormat="1" ht="18" x14ac:dyDescent="0.2">
      <c r="A123" s="90" t="s">
        <v>178</v>
      </c>
      <c r="B123" s="18" t="s">
        <v>33</v>
      </c>
      <c r="C123" s="13"/>
      <c r="D123" s="135"/>
      <c r="E123" s="135"/>
      <c r="F123" s="19"/>
      <c r="G123" s="53" t="str">
        <f>IF(C123="","",IF(C123="Yes","Describe your BCP component review strategy.","Describe any plans to annually review and update (as needed) your BCP."))</f>
        <v/>
      </c>
      <c r="H123" s="33"/>
      <c r="I123" s="34" t="s">
        <v>413</v>
      </c>
      <c r="J123" s="75"/>
      <c r="K123" s="78"/>
      <c r="L123" s="76">
        <f t="shared" si="2"/>
        <v>0</v>
      </c>
      <c r="M123" s="113"/>
      <c r="N123" s="113"/>
      <c r="O123" s="113"/>
      <c r="P123" s="112" t="s">
        <v>753</v>
      </c>
      <c r="Q123" s="112" t="s">
        <v>753</v>
      </c>
      <c r="R123" s="112"/>
      <c r="S123" s="143" t="s">
        <v>1125</v>
      </c>
      <c r="T123" s="112" t="s">
        <v>754</v>
      </c>
      <c r="U123" s="108" t="s">
        <v>755</v>
      </c>
      <c r="V123" s="107" t="s">
        <v>756</v>
      </c>
    </row>
    <row r="124" spans="1:22" s="1" customFormat="1" ht="18" x14ac:dyDescent="0.2">
      <c r="A124" s="91" t="s">
        <v>179</v>
      </c>
      <c r="B124" s="18" t="s">
        <v>34</v>
      </c>
      <c r="C124" s="13"/>
      <c r="D124" s="135"/>
      <c r="E124" s="135"/>
      <c r="F124" s="19"/>
      <c r="G124" s="53" t="str">
        <f>IF(C124="","",IF(C124="Yes","State the date of your last BCP test.","Describe your strategy to implement annual BCP testing."))</f>
        <v/>
      </c>
      <c r="H124" s="33"/>
      <c r="I124" s="34"/>
      <c r="J124" s="75"/>
      <c r="K124" s="78"/>
      <c r="L124" s="76">
        <f t="shared" si="2"/>
        <v>0</v>
      </c>
      <c r="M124" s="113"/>
      <c r="N124" s="113"/>
      <c r="O124" s="113"/>
      <c r="P124" s="112" t="s">
        <v>757</v>
      </c>
      <c r="Q124" s="112" t="s">
        <v>757</v>
      </c>
      <c r="R124" s="112"/>
      <c r="S124" s="143" t="s">
        <v>1144</v>
      </c>
      <c r="T124" s="112" t="s">
        <v>758</v>
      </c>
      <c r="U124" s="108" t="s">
        <v>755</v>
      </c>
      <c r="V124" s="107" t="s">
        <v>759</v>
      </c>
    </row>
    <row r="125" spans="1:22" s="1" customFormat="1" ht="31.5" x14ac:dyDescent="0.2">
      <c r="A125" s="90" t="s">
        <v>180</v>
      </c>
      <c r="B125" s="18" t="s">
        <v>1099</v>
      </c>
      <c r="C125" s="13"/>
      <c r="D125" s="135"/>
      <c r="E125" s="135"/>
      <c r="F125" s="19"/>
      <c r="G125" s="93" t="str">
        <f>IF(C125="","",IF(C125="Yes","Provide your data privacy document, including frequency of updates. " &amp; "Indicate if the process ensures collection, storage, use, access, sharing, transport, retention and deletion of data in accordance with applicable law, privacy policy, privacy notices, and industry standard practices.","Describe plans to implement a data privacy process."))</f>
        <v/>
      </c>
      <c r="H125" s="33"/>
      <c r="I125" s="34" t="s">
        <v>414</v>
      </c>
      <c r="J125" s="75"/>
      <c r="K125" s="78"/>
      <c r="L125" s="76">
        <f t="shared" si="2"/>
        <v>0</v>
      </c>
      <c r="M125" s="113"/>
      <c r="N125" s="113"/>
      <c r="O125" s="113"/>
      <c r="P125" s="112" t="s">
        <v>651</v>
      </c>
      <c r="Q125" s="112" t="s">
        <v>651</v>
      </c>
      <c r="R125" s="112"/>
      <c r="S125" s="148" t="s">
        <v>1126</v>
      </c>
      <c r="T125" s="112"/>
      <c r="U125" s="108" t="s">
        <v>760</v>
      </c>
      <c r="V125" s="107" t="s">
        <v>761</v>
      </c>
    </row>
    <row r="126" spans="1:22" s="1" customFormat="1" ht="42.75" x14ac:dyDescent="0.2">
      <c r="A126" s="90" t="s">
        <v>181</v>
      </c>
      <c r="B126" s="18" t="s">
        <v>490</v>
      </c>
      <c r="C126" s="13"/>
      <c r="D126" s="135"/>
      <c r="E126" s="135"/>
      <c r="F126" s="19"/>
      <c r="G126" s="52" t="str">
        <f>IF(C126="","",IF(C126="Yes","Provide a reference to the requested documents, or provide them when submitting this fully-populated questionnaire.","State any plans to provide system and/or application architecture diagrams."))</f>
        <v/>
      </c>
      <c r="H126" s="33"/>
      <c r="I126" s="34" t="s">
        <v>415</v>
      </c>
      <c r="J126" s="75"/>
      <c r="K126" s="78"/>
      <c r="L126" s="76">
        <f t="shared" si="2"/>
        <v>0</v>
      </c>
      <c r="M126" s="113"/>
      <c r="N126" s="113"/>
      <c r="O126" s="113"/>
      <c r="P126" s="112"/>
      <c r="Q126" s="112"/>
      <c r="R126" s="112"/>
      <c r="S126" s="112"/>
      <c r="T126" s="112" t="s">
        <v>762</v>
      </c>
      <c r="U126" s="108"/>
      <c r="V126" s="107"/>
    </row>
    <row r="127" spans="1:22" s="1" customFormat="1" ht="47.25" x14ac:dyDescent="0.2">
      <c r="A127" s="90" t="s">
        <v>182</v>
      </c>
      <c r="B127" s="18" t="s">
        <v>491</v>
      </c>
      <c r="C127" s="13"/>
      <c r="D127" s="135"/>
      <c r="E127" s="135"/>
      <c r="F127" s="19"/>
      <c r="G127" s="55" t="str">
        <f>IF(C127="","",IF(C127="Yes","Provide details of these procedures (link or attached).","Provide a detailed summary for this response, including your current end-of-life procedures."))</f>
        <v/>
      </c>
      <c r="H127" s="33">
        <v>40</v>
      </c>
      <c r="I127" s="34" t="s">
        <v>416</v>
      </c>
      <c r="J127" s="75"/>
      <c r="K127" s="78"/>
      <c r="L127" s="76">
        <f t="shared" si="2"/>
        <v>0</v>
      </c>
      <c r="M127" s="113"/>
      <c r="N127" s="113"/>
      <c r="O127" s="113"/>
      <c r="P127" s="112" t="s">
        <v>763</v>
      </c>
      <c r="Q127" s="112" t="s">
        <v>763</v>
      </c>
      <c r="R127" s="114" t="s">
        <v>764</v>
      </c>
      <c r="S127" s="148" t="s">
        <v>1127</v>
      </c>
      <c r="T127" s="114" t="s">
        <v>765</v>
      </c>
      <c r="U127" s="116" t="s">
        <v>766</v>
      </c>
      <c r="V127" s="117" t="s">
        <v>767</v>
      </c>
    </row>
    <row r="128" spans="1:22" s="1" customFormat="1" ht="47.25" x14ac:dyDescent="0.2">
      <c r="A128" s="90" t="s">
        <v>183</v>
      </c>
      <c r="B128" s="18" t="s">
        <v>473</v>
      </c>
      <c r="C128" s="13"/>
      <c r="D128" s="135"/>
      <c r="E128" s="135"/>
      <c r="F128" s="19"/>
      <c r="G128" s="123" t="str">
        <f>IF(C128="","",IF(C128="Yes","Please provide a brief description of this process.","State plans to support secure deletion for archived/backed-up entity data."))</f>
        <v/>
      </c>
      <c r="H128" s="33">
        <v>46</v>
      </c>
      <c r="I128" s="34" t="s">
        <v>417</v>
      </c>
      <c r="J128" s="75"/>
      <c r="K128" s="78"/>
      <c r="L128" s="76">
        <f t="shared" si="2"/>
        <v>0</v>
      </c>
      <c r="M128" s="113"/>
      <c r="N128" s="113"/>
      <c r="O128" s="113"/>
      <c r="P128" s="112" t="s">
        <v>768</v>
      </c>
      <c r="Q128" s="114" t="s">
        <v>769</v>
      </c>
      <c r="R128" s="112" t="s">
        <v>770</v>
      </c>
      <c r="S128" s="148" t="s">
        <v>1128</v>
      </c>
      <c r="T128" s="114" t="s">
        <v>771</v>
      </c>
      <c r="U128" s="116" t="s">
        <v>772</v>
      </c>
      <c r="V128" s="117" t="s">
        <v>773</v>
      </c>
    </row>
    <row r="129" spans="1:176" s="1" customFormat="1" ht="85.5" x14ac:dyDescent="0.2">
      <c r="A129" s="90" t="s">
        <v>184</v>
      </c>
      <c r="B129" s="18" t="s">
        <v>481</v>
      </c>
      <c r="C129" s="13"/>
      <c r="D129" s="135"/>
      <c r="E129" s="135"/>
      <c r="F129" s="19"/>
      <c r="G129" s="55" t="s">
        <v>573</v>
      </c>
      <c r="H129" s="33">
        <v>24</v>
      </c>
      <c r="I129" s="34" t="s">
        <v>418</v>
      </c>
      <c r="J129" s="75"/>
      <c r="K129" s="78"/>
      <c r="L129" s="76">
        <f t="shared" si="2"/>
        <v>0</v>
      </c>
      <c r="M129" s="113"/>
      <c r="N129" s="113"/>
      <c r="O129" s="113"/>
      <c r="P129" s="112" t="s">
        <v>774</v>
      </c>
      <c r="Q129" s="112" t="s">
        <v>774</v>
      </c>
      <c r="R129" s="112"/>
      <c r="S129" s="148" t="s">
        <v>1129</v>
      </c>
      <c r="T129" s="114" t="s">
        <v>775</v>
      </c>
      <c r="U129" s="116" t="s">
        <v>776</v>
      </c>
      <c r="V129" s="117" t="s">
        <v>777</v>
      </c>
    </row>
    <row r="130" spans="1:176" s="1" customFormat="1" ht="78.75" x14ac:dyDescent="0.2">
      <c r="A130" s="90" t="s">
        <v>185</v>
      </c>
      <c r="B130" s="18" t="s">
        <v>492</v>
      </c>
      <c r="C130" s="13"/>
      <c r="D130" s="135"/>
      <c r="E130" s="135"/>
      <c r="F130" s="19"/>
      <c r="G130" s="55" t="str">
        <f>IF(C130="","",IF(C130="Yes","Please describe this program in adequate detail.",""))</f>
        <v/>
      </c>
      <c r="H130" s="33">
        <v>54</v>
      </c>
      <c r="I130" s="34" t="s">
        <v>419</v>
      </c>
      <c r="J130" s="75"/>
      <c r="K130" s="78"/>
      <c r="L130" s="76">
        <f t="shared" si="2"/>
        <v>0</v>
      </c>
      <c r="M130" s="113" t="s">
        <v>620</v>
      </c>
      <c r="N130" s="113"/>
      <c r="O130" s="115" t="s">
        <v>1070</v>
      </c>
      <c r="P130" s="114" t="s">
        <v>778</v>
      </c>
      <c r="Q130" s="114" t="s">
        <v>778</v>
      </c>
      <c r="R130" s="114" t="s">
        <v>779</v>
      </c>
      <c r="S130" s="148" t="s">
        <v>1130</v>
      </c>
      <c r="T130" s="114" t="s">
        <v>780</v>
      </c>
      <c r="U130" s="116" t="s">
        <v>781</v>
      </c>
      <c r="V130" s="117" t="s">
        <v>782</v>
      </c>
    </row>
    <row r="131" spans="1:176" s="1" customFormat="1" ht="63" x14ac:dyDescent="0.2">
      <c r="A131" s="90" t="s">
        <v>321</v>
      </c>
      <c r="B131" s="18" t="s">
        <v>585</v>
      </c>
      <c r="C131" s="13"/>
      <c r="D131" s="135"/>
      <c r="E131" s="135"/>
      <c r="F131" s="19"/>
      <c r="G131" s="55" t="s">
        <v>601</v>
      </c>
      <c r="H131" s="33">
        <v>58</v>
      </c>
      <c r="I131" s="34" t="s">
        <v>420</v>
      </c>
      <c r="J131" s="75"/>
      <c r="K131" s="78"/>
      <c r="L131" s="76">
        <f t="shared" si="2"/>
        <v>0</v>
      </c>
      <c r="M131" s="113" t="s">
        <v>620</v>
      </c>
      <c r="N131" s="113"/>
      <c r="O131" s="113"/>
      <c r="P131" s="112" t="s">
        <v>783</v>
      </c>
      <c r="Q131" s="112" t="s">
        <v>783</v>
      </c>
      <c r="R131" s="112"/>
      <c r="S131" s="143" t="s">
        <v>1131</v>
      </c>
      <c r="T131" s="114" t="s">
        <v>784</v>
      </c>
      <c r="U131" s="108"/>
      <c r="V131" s="107"/>
    </row>
    <row r="132" spans="1:176" s="1" customFormat="1" ht="94.5" x14ac:dyDescent="0.2">
      <c r="A132" s="90" t="s">
        <v>186</v>
      </c>
      <c r="B132" s="18" t="s">
        <v>493</v>
      </c>
      <c r="C132" s="13"/>
      <c r="D132" s="135"/>
      <c r="E132" s="135"/>
      <c r="F132" s="19"/>
      <c r="G132" s="55" t="s">
        <v>311</v>
      </c>
      <c r="H132" s="33">
        <v>52</v>
      </c>
      <c r="I132" s="34" t="s">
        <v>1132</v>
      </c>
      <c r="J132" s="75"/>
      <c r="K132" s="78"/>
      <c r="L132" s="76">
        <f t="shared" si="2"/>
        <v>0</v>
      </c>
      <c r="M132" s="113"/>
      <c r="N132" s="113"/>
      <c r="O132" s="113"/>
      <c r="P132" s="114" t="s">
        <v>785</v>
      </c>
      <c r="Q132" s="114" t="s">
        <v>786</v>
      </c>
      <c r="R132" s="114" t="s">
        <v>787</v>
      </c>
      <c r="S132" s="148" t="s">
        <v>1133</v>
      </c>
      <c r="T132" s="114" t="s">
        <v>788</v>
      </c>
      <c r="U132" s="116" t="s">
        <v>789</v>
      </c>
      <c r="V132" s="117" t="s">
        <v>790</v>
      </c>
    </row>
    <row r="133" spans="1:176" s="1" customFormat="1" ht="31.5" x14ac:dyDescent="0.2">
      <c r="A133" s="91" t="s">
        <v>187</v>
      </c>
      <c r="B133" s="18" t="s">
        <v>106</v>
      </c>
      <c r="C133" s="13"/>
      <c r="D133" s="135"/>
      <c r="E133" s="135"/>
      <c r="F133" s="19"/>
      <c r="G133" s="53" t="str">
        <f>IF(C133="","",IF(C133="Yes","Summarize your defined problem/issue escalation plan contained in your BCP.","Describe any plans to define a problem/issue escalation plan in your BCP."))</f>
        <v/>
      </c>
      <c r="H133" s="33"/>
      <c r="I133" s="34"/>
      <c r="J133" s="75"/>
      <c r="K133" s="78"/>
      <c r="L133" s="76">
        <f t="shared" si="2"/>
        <v>0</v>
      </c>
      <c r="M133" s="113" t="s">
        <v>752</v>
      </c>
      <c r="N133" s="113"/>
      <c r="O133" s="113"/>
      <c r="P133" s="112" t="s">
        <v>791</v>
      </c>
      <c r="Q133" s="112" t="s">
        <v>791</v>
      </c>
      <c r="R133" s="114" t="s">
        <v>792</v>
      </c>
      <c r="S133" s="148" t="s">
        <v>1167</v>
      </c>
      <c r="T133" s="114" t="s">
        <v>793</v>
      </c>
      <c r="U133" s="108"/>
      <c r="V133" s="107" t="s">
        <v>794</v>
      </c>
    </row>
    <row r="134" spans="1:176" s="1" customFormat="1" ht="31.5" x14ac:dyDescent="0.2">
      <c r="A134" s="91" t="s">
        <v>188</v>
      </c>
      <c r="B134" s="18" t="s">
        <v>494</v>
      </c>
      <c r="C134" s="13"/>
      <c r="D134" s="135"/>
      <c r="E134" s="135"/>
      <c r="F134" s="24"/>
      <c r="G134" s="92" t="str">
        <f>IF(C134="","",IF(C134="Yes","Describe how your DRP is validated and exercised.","Describe any plans to develop a Disaster Recovery Plan (DRP)."))</f>
        <v/>
      </c>
      <c r="H134" s="33"/>
      <c r="I134" s="34"/>
      <c r="J134" s="75"/>
      <c r="K134" s="78"/>
      <c r="L134" s="76">
        <f t="shared" si="2"/>
        <v>0</v>
      </c>
      <c r="M134" s="113"/>
      <c r="N134" s="113"/>
      <c r="O134" s="113"/>
      <c r="P134" s="112" t="s">
        <v>753</v>
      </c>
      <c r="Q134" s="112" t="s">
        <v>753</v>
      </c>
      <c r="R134" s="112"/>
      <c r="S134" s="143" t="s">
        <v>1125</v>
      </c>
      <c r="T134" s="114" t="s">
        <v>795</v>
      </c>
      <c r="U134" s="108" t="s">
        <v>755</v>
      </c>
      <c r="V134" s="107" t="s">
        <v>756</v>
      </c>
    </row>
    <row r="135" spans="1:176" s="1" customFormat="1" ht="31.5" x14ac:dyDescent="0.2">
      <c r="A135" s="91" t="s">
        <v>189</v>
      </c>
      <c r="B135" s="18" t="s">
        <v>1205</v>
      </c>
      <c r="C135" s="13"/>
      <c r="D135" s="135"/>
      <c r="E135" s="135"/>
      <c r="F135" s="19"/>
      <c r="G135" s="54" t="str">
        <f>IF(C135="","",IF(C135="Yes","Provide links to these documents in Additional Information or attach them with your submission. Include the responsible party for your information security program and the size of your security staff.","Provide a brief summary for this response."))</f>
        <v/>
      </c>
      <c r="H135" s="33"/>
      <c r="I135" s="34"/>
      <c r="J135" s="75"/>
      <c r="K135" s="78"/>
      <c r="L135" s="76">
        <f>J135*K135</f>
        <v>0</v>
      </c>
      <c r="M135" s="113"/>
      <c r="N135" s="113"/>
      <c r="O135" s="113"/>
      <c r="P135" s="112" t="s">
        <v>796</v>
      </c>
      <c r="Q135" s="112" t="s">
        <v>796</v>
      </c>
      <c r="R135" s="112"/>
      <c r="S135" s="148" t="s">
        <v>1179</v>
      </c>
      <c r="T135" s="112"/>
      <c r="U135" s="108" t="s">
        <v>797</v>
      </c>
      <c r="V135" s="107" t="s">
        <v>683</v>
      </c>
    </row>
    <row r="136" spans="1:176" s="1" customFormat="1" ht="45.75" customHeight="1" x14ac:dyDescent="0.2">
      <c r="A136" s="91" t="s">
        <v>190</v>
      </c>
      <c r="B136" s="18" t="s">
        <v>145</v>
      </c>
      <c r="C136" s="13"/>
      <c r="D136" s="135"/>
      <c r="E136" s="135"/>
      <c r="F136" s="19"/>
      <c r="G136" s="149" t="str">
        <f>IF(C136="","",IF(C136="Yes","Describe how data will be returned to the entity and in what format will it be presented, as well as how data will be securely deleted from your systems.","Summarize why the entity's data won't be returned, and plans to implement secure deletion of entity data."))</f>
        <v/>
      </c>
      <c r="H136" s="33"/>
      <c r="I136" s="34"/>
      <c r="J136" s="75"/>
      <c r="K136" s="78"/>
      <c r="L136" s="76">
        <f t="shared" si="2"/>
        <v>0</v>
      </c>
      <c r="M136" s="113"/>
      <c r="N136" s="113"/>
      <c r="O136" s="113"/>
      <c r="P136" s="112"/>
      <c r="Q136" s="112"/>
      <c r="R136" s="112"/>
      <c r="S136" s="112"/>
      <c r="T136" s="112"/>
      <c r="U136" s="108"/>
      <c r="V136" s="107"/>
    </row>
    <row r="137" spans="1:176" s="1" customFormat="1" ht="18" x14ac:dyDescent="0.2">
      <c r="A137" s="91" t="s">
        <v>191</v>
      </c>
      <c r="B137" s="18" t="s">
        <v>146</v>
      </c>
      <c r="C137" s="13"/>
      <c r="D137" s="135"/>
      <c r="E137" s="135"/>
      <c r="F137" s="19"/>
      <c r="G137" s="150" t="str">
        <f>IF(C137="","",IF(C137="Yes","Provide a reference to the requested documents, or provide them when submitting this fully-populated questionnaire.","State any plans to develop or provide data retention policies for entity data."))</f>
        <v/>
      </c>
      <c r="H137" s="33"/>
      <c r="I137" s="34"/>
      <c r="J137" s="75"/>
      <c r="K137" s="78"/>
      <c r="L137" s="76">
        <f t="shared" si="2"/>
        <v>0</v>
      </c>
      <c r="M137" s="113"/>
      <c r="N137" s="113"/>
      <c r="O137" s="113"/>
      <c r="P137" s="112" t="s">
        <v>798</v>
      </c>
      <c r="Q137" s="112" t="s">
        <v>798</v>
      </c>
      <c r="R137" s="112"/>
      <c r="S137" s="112"/>
      <c r="T137" s="112" t="s">
        <v>799</v>
      </c>
      <c r="U137" s="108" t="s">
        <v>800</v>
      </c>
      <c r="V137" s="107" t="s">
        <v>801</v>
      </c>
    </row>
    <row r="138" spans="1:176" s="1" customFormat="1" ht="18" x14ac:dyDescent="0.2">
      <c r="A138" s="91" t="s">
        <v>250</v>
      </c>
      <c r="B138" s="18" t="s">
        <v>1206</v>
      </c>
      <c r="C138" s="13"/>
      <c r="D138" s="135"/>
      <c r="E138" s="135"/>
      <c r="F138" s="19"/>
      <c r="G138" s="149" t="str">
        <f>IF(C138="","",IF(C138="Yes","Provide reference to or attach your data ownership documention.","Describe in detail why ownership rights are not retained by the entity."))</f>
        <v/>
      </c>
      <c r="H138" s="33"/>
      <c r="I138" s="34"/>
      <c r="J138" s="75"/>
      <c r="K138" s="78"/>
      <c r="L138" s="76">
        <f t="shared" si="2"/>
        <v>0</v>
      </c>
      <c r="M138" s="113"/>
      <c r="N138" s="113"/>
      <c r="O138" s="113"/>
      <c r="P138" s="112"/>
      <c r="Q138" s="112"/>
      <c r="R138" s="112"/>
      <c r="S138" s="112"/>
      <c r="T138" s="112"/>
      <c r="U138" s="108"/>
      <c r="V138" s="107"/>
    </row>
    <row r="139" spans="1:176" s="1" customFormat="1" ht="31.5" x14ac:dyDescent="0.2">
      <c r="A139" s="91" t="s">
        <v>269</v>
      </c>
      <c r="B139" s="18" t="s">
        <v>64</v>
      </c>
      <c r="C139" s="13"/>
      <c r="D139" s="135"/>
      <c r="E139" s="135"/>
      <c r="F139" s="19"/>
      <c r="G139" s="55" t="str">
        <f>IF(C139="","",IF(C139="Yes","Provide a general summary of your long-term data retention strategy.","State plans to implement a long-term data retention strategy."))</f>
        <v/>
      </c>
      <c r="H139" s="33"/>
      <c r="I139" s="34"/>
      <c r="J139" s="75"/>
      <c r="K139" s="78"/>
      <c r="L139" s="76">
        <f t="shared" si="2"/>
        <v>0</v>
      </c>
      <c r="M139" s="113"/>
      <c r="N139" s="113"/>
      <c r="O139" s="113"/>
      <c r="P139" s="112" t="s">
        <v>798</v>
      </c>
      <c r="Q139" s="112" t="s">
        <v>798</v>
      </c>
      <c r="R139" s="112"/>
      <c r="S139" s="143" t="s">
        <v>1139</v>
      </c>
      <c r="T139" s="114" t="s">
        <v>802</v>
      </c>
      <c r="U139" s="108" t="s">
        <v>800</v>
      </c>
      <c r="V139" s="107" t="s">
        <v>801</v>
      </c>
    </row>
    <row r="140" spans="1:176" s="1" customFormat="1" ht="18" x14ac:dyDescent="0.2">
      <c r="A140" s="91" t="s">
        <v>307</v>
      </c>
      <c r="B140" s="18" t="s">
        <v>1207</v>
      </c>
      <c r="C140" s="13"/>
      <c r="D140" s="135"/>
      <c r="E140" s="135"/>
      <c r="F140" s="19"/>
      <c r="G140" s="55" t="str">
        <f>IF(C140="","",IF(C140="Yes","Describe how compliance is integrated into your process and procedures.","State plans to handle data in a compliant manner."))</f>
        <v/>
      </c>
      <c r="H140" s="33"/>
      <c r="I140" s="34"/>
      <c r="J140" s="75"/>
      <c r="K140" s="78"/>
      <c r="L140" s="76">
        <f t="shared" si="2"/>
        <v>0</v>
      </c>
      <c r="M140" s="113"/>
      <c r="N140" s="113"/>
      <c r="O140" s="113"/>
      <c r="P140" s="112"/>
      <c r="Q140" s="112"/>
      <c r="R140" s="112"/>
      <c r="S140" s="112"/>
      <c r="T140" s="112"/>
      <c r="U140" s="108"/>
      <c r="V140" s="107"/>
    </row>
    <row r="141" spans="1:176" s="60" customFormat="1" ht="31.5" x14ac:dyDescent="0.2">
      <c r="A141" s="90" t="s">
        <v>548</v>
      </c>
      <c r="B141" s="18" t="s">
        <v>549</v>
      </c>
      <c r="C141" s="13"/>
      <c r="D141" s="135"/>
      <c r="E141" s="135"/>
      <c r="F141" s="19"/>
      <c r="G141" s="62"/>
      <c r="H141" s="33">
        <v>20.100000000000001</v>
      </c>
      <c r="I141" s="39"/>
      <c r="J141" s="75"/>
      <c r="K141" s="78"/>
      <c r="L141" s="76">
        <f t="shared" si="2"/>
        <v>0</v>
      </c>
      <c r="M141" s="113"/>
      <c r="N141" s="113"/>
      <c r="O141" s="113" t="s">
        <v>1071</v>
      </c>
      <c r="P141" s="114" t="s">
        <v>803</v>
      </c>
      <c r="Q141" s="114" t="s">
        <v>803</v>
      </c>
      <c r="R141" s="112" t="s">
        <v>804</v>
      </c>
      <c r="S141" s="148" t="s">
        <v>1180</v>
      </c>
      <c r="T141" s="112" t="s">
        <v>805</v>
      </c>
      <c r="U141" s="108" t="s">
        <v>806</v>
      </c>
      <c r="V141" s="107" t="s">
        <v>692</v>
      </c>
    </row>
    <row r="142" spans="1:176" s="1" customFormat="1" ht="108" x14ac:dyDescent="0.2">
      <c r="A142" s="190" t="s">
        <v>139</v>
      </c>
      <c r="B142" s="190"/>
      <c r="C142" s="141" t="str">
        <f>"Response for " &amp; C45</f>
        <v>Response for Supplier Systems</v>
      </c>
      <c r="D142" s="132" t="s">
        <v>526</v>
      </c>
      <c r="E142" s="132" t="s">
        <v>99</v>
      </c>
      <c r="F142" s="2" t="s">
        <v>17</v>
      </c>
      <c r="G142" s="2" t="s">
        <v>18</v>
      </c>
      <c r="H142" s="2" t="s">
        <v>339</v>
      </c>
      <c r="I142" s="2" t="s">
        <v>365</v>
      </c>
      <c r="J142" s="224" t="s">
        <v>566</v>
      </c>
      <c r="K142" s="225"/>
      <c r="L142" s="74">
        <f>SUM(L143:L156)</f>
        <v>0</v>
      </c>
      <c r="M142" s="94" t="s">
        <v>602</v>
      </c>
      <c r="N142" s="94" t="s">
        <v>603</v>
      </c>
      <c r="O142" s="94" t="s">
        <v>604</v>
      </c>
      <c r="P142" s="95" t="s">
        <v>605</v>
      </c>
      <c r="Q142" s="95" t="s">
        <v>606</v>
      </c>
      <c r="R142" s="95" t="s">
        <v>607</v>
      </c>
      <c r="S142" s="96" t="s">
        <v>1086</v>
      </c>
      <c r="T142" s="97" t="s">
        <v>610</v>
      </c>
      <c r="U142" s="95" t="s">
        <v>613</v>
      </c>
      <c r="V142" s="95" t="s">
        <v>617</v>
      </c>
    </row>
    <row r="143" spans="1:176" s="1" customFormat="1" ht="31.5" x14ac:dyDescent="0.2">
      <c r="A143" s="90" t="s">
        <v>35</v>
      </c>
      <c r="B143" s="18" t="s">
        <v>319</v>
      </c>
      <c r="C143" s="13"/>
      <c r="D143" s="135"/>
      <c r="E143" s="135"/>
      <c r="F143" s="19"/>
      <c r="G143" s="53" t="str">
        <f>IF(C143="","",IF(C143="Yes","Summarize your current change management process.","Describe current plans to implement a change management process."))</f>
        <v/>
      </c>
      <c r="H143" s="33"/>
      <c r="I143" s="34"/>
      <c r="J143" s="75"/>
      <c r="K143" s="78"/>
      <c r="L143" s="76">
        <f t="shared" ref="L143:L206" si="3">J143*K143</f>
        <v>0</v>
      </c>
      <c r="M143" s="113"/>
      <c r="N143" s="113"/>
      <c r="O143" s="115" t="s">
        <v>1072</v>
      </c>
      <c r="P143" s="114" t="s">
        <v>807</v>
      </c>
      <c r="Q143" s="114" t="s">
        <v>807</v>
      </c>
      <c r="R143" s="112" t="s">
        <v>808</v>
      </c>
      <c r="S143" s="148" t="s">
        <v>1135</v>
      </c>
      <c r="T143" s="114" t="s">
        <v>809</v>
      </c>
      <c r="U143" s="108" t="s">
        <v>810</v>
      </c>
      <c r="V143" s="107" t="s">
        <v>674</v>
      </c>
    </row>
    <row r="144" spans="1:176" ht="78.75" x14ac:dyDescent="0.2">
      <c r="A144" s="90" t="s">
        <v>36</v>
      </c>
      <c r="B144" s="18" t="s">
        <v>245</v>
      </c>
      <c r="C144" s="13"/>
      <c r="D144" s="135"/>
      <c r="E144" s="135"/>
      <c r="F144" s="22"/>
      <c r="G144" s="53" t="str">
        <f>IF(C144="","",IF(C144="Yes","Describe how this is accomplished within your environment.","Describe your plans to ensure that only application software verifiable as authorized, tested, and approved for production, is placed into production."))</f>
        <v/>
      </c>
      <c r="H144" s="33"/>
      <c r="I144" s="34" t="s">
        <v>421</v>
      </c>
      <c r="J144" s="75"/>
      <c r="K144" s="78"/>
      <c r="L144" s="76">
        <f t="shared" si="3"/>
        <v>0</v>
      </c>
      <c r="M144" s="113" t="s">
        <v>620</v>
      </c>
      <c r="N144" s="113"/>
      <c r="O144" s="113"/>
      <c r="P144" s="112" t="s">
        <v>811</v>
      </c>
      <c r="Q144" s="112" t="s">
        <v>811</v>
      </c>
      <c r="R144" s="112" t="s">
        <v>808</v>
      </c>
      <c r="S144" s="148" t="s">
        <v>1135</v>
      </c>
      <c r="T144" s="114" t="s">
        <v>812</v>
      </c>
      <c r="U144" s="108" t="s">
        <v>813</v>
      </c>
      <c r="V144" s="107" t="s">
        <v>674</v>
      </c>
      <c r="FT144"/>
    </row>
    <row r="145" spans="1:176" ht="63" x14ac:dyDescent="0.2">
      <c r="A145" s="90" t="s">
        <v>37</v>
      </c>
      <c r="B145" s="18" t="s">
        <v>320</v>
      </c>
      <c r="C145" s="13"/>
      <c r="D145" s="135"/>
      <c r="E145" s="135"/>
      <c r="F145" s="22"/>
      <c r="G145" s="53" t="s">
        <v>302</v>
      </c>
      <c r="H145" s="33">
        <v>50</v>
      </c>
      <c r="I145" s="34" t="s">
        <v>422</v>
      </c>
      <c r="J145" s="75"/>
      <c r="K145" s="78"/>
      <c r="L145" s="76">
        <f t="shared" si="3"/>
        <v>0</v>
      </c>
      <c r="M145" s="113"/>
      <c r="N145" s="113"/>
      <c r="O145" s="115" t="s">
        <v>1073</v>
      </c>
      <c r="P145" s="112" t="s">
        <v>814</v>
      </c>
      <c r="Q145" s="112" t="s">
        <v>814</v>
      </c>
      <c r="R145" s="112" t="s">
        <v>815</v>
      </c>
      <c r="S145" s="148" t="s">
        <v>1134</v>
      </c>
      <c r="T145" s="114" t="s">
        <v>816</v>
      </c>
      <c r="U145" s="108" t="s">
        <v>637</v>
      </c>
      <c r="V145" s="117" t="s">
        <v>817</v>
      </c>
      <c r="FT145"/>
    </row>
    <row r="146" spans="1:176" ht="28.5" x14ac:dyDescent="0.2">
      <c r="A146" s="90" t="s">
        <v>38</v>
      </c>
      <c r="B146" s="18" t="s">
        <v>309</v>
      </c>
      <c r="C146" s="13"/>
      <c r="D146" s="135"/>
      <c r="E146" s="135"/>
      <c r="F146" s="19"/>
      <c r="G146" s="55"/>
      <c r="H146" s="33">
        <v>56</v>
      </c>
      <c r="I146" s="34" t="s">
        <v>423</v>
      </c>
      <c r="J146" s="75"/>
      <c r="K146" s="78"/>
      <c r="L146" s="76">
        <f t="shared" si="3"/>
        <v>0</v>
      </c>
      <c r="M146" s="113"/>
      <c r="N146" s="113" t="s">
        <v>1056</v>
      </c>
      <c r="O146" s="113"/>
      <c r="P146" s="112" t="s">
        <v>818</v>
      </c>
      <c r="Q146" s="114" t="s">
        <v>818</v>
      </c>
      <c r="R146" s="112" t="s">
        <v>819</v>
      </c>
      <c r="S146" s="143" t="s">
        <v>1138</v>
      </c>
      <c r="T146" s="112" t="s">
        <v>820</v>
      </c>
      <c r="U146" s="108"/>
      <c r="V146" s="107"/>
      <c r="FT146"/>
    </row>
    <row r="147" spans="1:176" s="1" customFormat="1" ht="94.5" x14ac:dyDescent="0.2">
      <c r="A147" s="90" t="s">
        <v>40</v>
      </c>
      <c r="B147" s="18" t="s">
        <v>495</v>
      </c>
      <c r="C147" s="13"/>
      <c r="D147" s="135"/>
      <c r="E147" s="135"/>
      <c r="F147" s="19"/>
      <c r="G147" s="53" t="str">
        <f>IF(C147="","",IF(C147="Yes","Summarize your implemented system configuration management process.","Describe how system configuration management is currently handled in your environment."))</f>
        <v/>
      </c>
      <c r="H147" s="33"/>
      <c r="I147" s="34"/>
      <c r="J147" s="75"/>
      <c r="K147" s="78"/>
      <c r="L147" s="76">
        <f t="shared" si="3"/>
        <v>0</v>
      </c>
      <c r="M147" s="113"/>
      <c r="N147" s="113"/>
      <c r="O147" s="113" t="s">
        <v>1074</v>
      </c>
      <c r="P147" s="114" t="s">
        <v>821</v>
      </c>
      <c r="Q147" s="114" t="s">
        <v>821</v>
      </c>
      <c r="R147" s="112" t="s">
        <v>804</v>
      </c>
      <c r="S147" s="143" t="s">
        <v>1138</v>
      </c>
      <c r="T147" s="114" t="s">
        <v>822</v>
      </c>
      <c r="U147" s="108" t="s">
        <v>823</v>
      </c>
      <c r="V147" s="107" t="s">
        <v>674</v>
      </c>
    </row>
    <row r="148" spans="1:176" s="1" customFormat="1" ht="47.25" x14ac:dyDescent="0.2">
      <c r="A148" s="90" t="s">
        <v>41</v>
      </c>
      <c r="B148" s="18" t="s">
        <v>81</v>
      </c>
      <c r="C148" s="13"/>
      <c r="D148" s="135"/>
      <c r="E148" s="135"/>
      <c r="F148" s="24"/>
      <c r="G148" s="54" t="str">
        <f>IF(C148="","",IF(C148="Yes","Summarize your systems management and configuration strategy.","Describe your intent to implement a systems management and configuration strategy."))</f>
        <v/>
      </c>
      <c r="H148" s="33"/>
      <c r="I148" s="34"/>
      <c r="J148" s="75"/>
      <c r="K148" s="78"/>
      <c r="L148" s="76">
        <f t="shared" si="3"/>
        <v>0</v>
      </c>
      <c r="M148" s="113"/>
      <c r="N148" s="113"/>
      <c r="O148" s="113"/>
      <c r="P148" s="112" t="s">
        <v>824</v>
      </c>
      <c r="Q148" s="112" t="s">
        <v>824</v>
      </c>
      <c r="R148" s="114" t="s">
        <v>825</v>
      </c>
      <c r="S148" s="143" t="s">
        <v>1138</v>
      </c>
      <c r="T148" s="114" t="s">
        <v>826</v>
      </c>
      <c r="U148" s="108" t="s">
        <v>823</v>
      </c>
      <c r="V148" s="107" t="s">
        <v>674</v>
      </c>
    </row>
    <row r="149" spans="1:176" s="1" customFormat="1" ht="31.5" x14ac:dyDescent="0.2">
      <c r="A149" s="90" t="s">
        <v>42</v>
      </c>
      <c r="B149" s="18" t="s">
        <v>115</v>
      </c>
      <c r="C149" s="24"/>
      <c r="D149" s="136"/>
      <c r="E149" s="136"/>
      <c r="F149" s="24"/>
      <c r="G149" s="53" t="s">
        <v>531</v>
      </c>
      <c r="H149" s="33"/>
      <c r="I149" s="34"/>
      <c r="J149" s="75"/>
      <c r="K149" s="78"/>
      <c r="L149" s="76">
        <f t="shared" si="3"/>
        <v>0</v>
      </c>
      <c r="M149" s="113"/>
      <c r="N149" s="113"/>
      <c r="O149" s="113"/>
      <c r="P149" s="114" t="s">
        <v>827</v>
      </c>
      <c r="Q149" s="114" t="s">
        <v>827</v>
      </c>
      <c r="R149" s="112"/>
      <c r="S149" s="143" t="s">
        <v>1138</v>
      </c>
      <c r="T149" s="114" t="s">
        <v>809</v>
      </c>
      <c r="U149" s="108" t="s">
        <v>810</v>
      </c>
      <c r="V149" s="107" t="s">
        <v>674</v>
      </c>
    </row>
    <row r="150" spans="1:176" ht="31.5" x14ac:dyDescent="0.2">
      <c r="A150" s="90" t="s">
        <v>43</v>
      </c>
      <c r="B150" s="18" t="s">
        <v>1208</v>
      </c>
      <c r="C150" s="13"/>
      <c r="D150" s="135"/>
      <c r="E150" s="135"/>
      <c r="F150" s="22"/>
      <c r="G150" s="123" t="str">
        <f>IF(C150="","",IF(C150="Yes","State how and when the entity will be notified of major changes to your environment.","Describe plans to establish a formal notification mechanism for major environmental changes."))</f>
        <v/>
      </c>
      <c r="H150" s="33"/>
      <c r="I150" s="34"/>
      <c r="J150" s="75"/>
      <c r="K150" s="78"/>
      <c r="L150" s="76">
        <f t="shared" si="3"/>
        <v>0</v>
      </c>
      <c r="M150" s="113"/>
      <c r="N150" s="113"/>
      <c r="O150" s="113"/>
      <c r="P150" s="112" t="s">
        <v>828</v>
      </c>
      <c r="Q150" s="112" t="s">
        <v>828</v>
      </c>
      <c r="R150" s="112" t="s">
        <v>829</v>
      </c>
      <c r="S150" s="148" t="s">
        <v>1136</v>
      </c>
      <c r="T150" s="114" t="s">
        <v>830</v>
      </c>
      <c r="U150" s="108"/>
      <c r="V150" s="107" t="s">
        <v>674</v>
      </c>
      <c r="FT150"/>
    </row>
    <row r="151" spans="1:176" ht="18" x14ac:dyDescent="0.2">
      <c r="A151" s="90" t="s">
        <v>44</v>
      </c>
      <c r="B151" s="18" t="s">
        <v>39</v>
      </c>
      <c r="C151" s="13"/>
      <c r="D151" s="135"/>
      <c r="E151" s="135"/>
      <c r="F151" s="22"/>
      <c r="G151" s="55" t="str">
        <f>IF(C151="","",IF(C151="Yes","Summarize or provide a reference to the process/procedure to manage releases.","Summarize why clients do not have alternative release options."))</f>
        <v/>
      </c>
      <c r="H151" s="33"/>
      <c r="I151" s="34"/>
      <c r="J151" s="75"/>
      <c r="K151" s="78"/>
      <c r="L151" s="76">
        <f t="shared" si="3"/>
        <v>0</v>
      </c>
      <c r="M151" s="113"/>
      <c r="N151" s="113"/>
      <c r="O151" s="113"/>
      <c r="P151" s="112"/>
      <c r="Q151" s="112"/>
      <c r="R151" s="112"/>
      <c r="S151" s="112"/>
      <c r="T151" s="112"/>
      <c r="U151" s="108"/>
      <c r="V151" s="107"/>
      <c r="FT151"/>
    </row>
    <row r="152" spans="1:176" ht="18" x14ac:dyDescent="0.2">
      <c r="A152" s="90" t="s">
        <v>192</v>
      </c>
      <c r="B152" s="18" t="s">
        <v>116</v>
      </c>
      <c r="C152" s="13"/>
      <c r="D152" s="135"/>
      <c r="E152" s="135"/>
      <c r="F152" s="22"/>
      <c r="G152" s="55" t="str">
        <f>IF(C152="","",IF(C152="Yes","Please describe your support strategy.",""))</f>
        <v/>
      </c>
      <c r="H152" s="33"/>
      <c r="I152" s="34"/>
      <c r="J152" s="75"/>
      <c r="K152" s="78"/>
      <c r="L152" s="76">
        <f t="shared" si="3"/>
        <v>0</v>
      </c>
      <c r="M152" s="113"/>
      <c r="N152" s="113"/>
      <c r="O152" s="113"/>
      <c r="P152" s="112"/>
      <c r="Q152" s="112"/>
      <c r="R152" s="112"/>
      <c r="S152" s="112"/>
      <c r="T152" s="112"/>
      <c r="U152" s="108"/>
      <c r="V152" s="107"/>
      <c r="FT152"/>
    </row>
    <row r="153" spans="1:176" ht="18" x14ac:dyDescent="0.2">
      <c r="A153" s="90" t="s">
        <v>45</v>
      </c>
      <c r="B153" s="18" t="s">
        <v>107</v>
      </c>
      <c r="C153" s="13"/>
      <c r="D153" s="135"/>
      <c r="E153" s="135"/>
      <c r="F153" s="22"/>
      <c r="G153" s="53" t="str">
        <f>IF(C153="","",IF(C153="Yes","Describe how this is accomplished within your system.","Describe any business or technical reasons why customizations are not supported."))</f>
        <v/>
      </c>
      <c r="H153" s="33"/>
      <c r="I153" s="34"/>
      <c r="J153" s="75"/>
      <c r="K153" s="78"/>
      <c r="L153" s="76">
        <f t="shared" si="3"/>
        <v>0</v>
      </c>
      <c r="M153" s="113"/>
      <c r="N153" s="113"/>
      <c r="O153" s="113"/>
      <c r="P153" s="112"/>
      <c r="Q153" s="112"/>
      <c r="R153" s="112"/>
      <c r="S153" s="112"/>
      <c r="T153" s="112"/>
      <c r="U153" s="108"/>
      <c r="V153" s="107"/>
      <c r="FT153"/>
    </row>
    <row r="154" spans="1:176" ht="78.75" x14ac:dyDescent="0.2">
      <c r="A154" s="90" t="s">
        <v>46</v>
      </c>
      <c r="B154" s="18" t="s">
        <v>496</v>
      </c>
      <c r="C154" s="13"/>
      <c r="D154" s="135"/>
      <c r="E154" s="135"/>
      <c r="F154" s="22"/>
      <c r="G154" s="53" t="str">
        <f>IF(C154="","",IF(C154="Yes","Please summarize the policy and procedure(s) managing how critical patches are applied to systems and applications and provide a copy.","State your plans to implement policy and procedure(s) to manage how critical patches are applied to systems and applications. Please also describe how critical patches are currently managed and applied."))</f>
        <v/>
      </c>
      <c r="H154" s="33"/>
      <c r="I154" s="34"/>
      <c r="J154" s="75"/>
      <c r="K154" s="78"/>
      <c r="L154" s="76">
        <f t="shared" si="3"/>
        <v>0</v>
      </c>
      <c r="M154" s="113"/>
      <c r="N154" s="113"/>
      <c r="O154" s="113"/>
      <c r="P154" s="114" t="s">
        <v>831</v>
      </c>
      <c r="Q154" s="114" t="s">
        <v>831</v>
      </c>
      <c r="R154" s="112" t="s">
        <v>815</v>
      </c>
      <c r="S154" s="148" t="s">
        <v>1134</v>
      </c>
      <c r="T154" s="114" t="s">
        <v>832</v>
      </c>
      <c r="U154" s="108" t="s">
        <v>637</v>
      </c>
      <c r="V154" s="117" t="s">
        <v>833</v>
      </c>
      <c r="FT154"/>
    </row>
    <row r="155" spans="1:176" ht="47.25" customHeight="1" x14ac:dyDescent="0.2">
      <c r="A155" s="90" t="s">
        <v>193</v>
      </c>
      <c r="B155" s="32" t="s">
        <v>497</v>
      </c>
      <c r="C155" s="13"/>
      <c r="D155" s="135"/>
      <c r="E155" s="135"/>
      <c r="F155" s="31"/>
      <c r="G155" s="53" t="str">
        <f>IF(C155="","",IF(C155="Yes","Summarize the policy and procedure(s) guiding risk mitigation practices before critical patches can be applied and provide a copy if available.","State your plans to implement policy and procedure(s) guiding risk mitigation practices before critical patches can be applied."))</f>
        <v/>
      </c>
      <c r="H155" s="33"/>
      <c r="I155" s="34"/>
      <c r="J155" s="75"/>
      <c r="K155" s="78"/>
      <c r="L155" s="76">
        <f t="shared" si="3"/>
        <v>0</v>
      </c>
      <c r="M155" s="113"/>
      <c r="N155" s="113"/>
      <c r="O155" s="113"/>
      <c r="P155" s="112"/>
      <c r="Q155" s="112"/>
      <c r="R155" s="112"/>
      <c r="S155" s="148" t="s">
        <v>1137</v>
      </c>
      <c r="T155" s="112" t="s">
        <v>834</v>
      </c>
      <c r="U155" s="108" t="s">
        <v>637</v>
      </c>
      <c r="V155" s="107" t="s">
        <v>619</v>
      </c>
      <c r="FT155"/>
    </row>
    <row r="156" spans="1:176" ht="18" x14ac:dyDescent="0.2">
      <c r="A156" s="90" t="s">
        <v>308</v>
      </c>
      <c r="B156" s="18" t="s">
        <v>71</v>
      </c>
      <c r="C156" s="13"/>
      <c r="D156" s="135"/>
      <c r="E156" s="135"/>
      <c r="F156" s="31"/>
      <c r="G156" s="53" t="str">
        <f>IF(C156="","",IF(C156="Yes","Please describe the policy, including required approvals, for firewall change requests.","State your plans to implement a firewall change request policy or procedure."))</f>
        <v/>
      </c>
      <c r="H156" s="33"/>
      <c r="I156" s="34"/>
      <c r="J156" s="75"/>
      <c r="K156" s="78"/>
      <c r="L156" s="76">
        <f t="shared" si="3"/>
        <v>0</v>
      </c>
      <c r="M156" s="113"/>
      <c r="N156" s="113"/>
      <c r="O156" s="113"/>
      <c r="P156" s="112"/>
      <c r="Q156" s="112"/>
      <c r="R156" s="112"/>
      <c r="S156" s="112"/>
      <c r="T156" s="112"/>
      <c r="U156" s="108"/>
      <c r="V156" s="107"/>
      <c r="FT156"/>
    </row>
    <row r="157" spans="1:176" ht="108" x14ac:dyDescent="0.2">
      <c r="A157" s="190" t="s">
        <v>144</v>
      </c>
      <c r="B157" s="190"/>
      <c r="C157" s="141" t="str">
        <f>"Response for " &amp; C45</f>
        <v>Response for Supplier Systems</v>
      </c>
      <c r="D157" s="132" t="s">
        <v>526</v>
      </c>
      <c r="E157" s="132" t="s">
        <v>99</v>
      </c>
      <c r="F157" s="2" t="s">
        <v>17</v>
      </c>
      <c r="G157" s="2" t="s">
        <v>18</v>
      </c>
      <c r="H157" s="2" t="s">
        <v>339</v>
      </c>
      <c r="I157" s="2" t="s">
        <v>365</v>
      </c>
      <c r="J157" s="224" t="s">
        <v>566</v>
      </c>
      <c r="K157" s="225"/>
      <c r="L157" s="74">
        <f>SUM(L158:L181)</f>
        <v>0</v>
      </c>
      <c r="M157" s="94" t="s">
        <v>602</v>
      </c>
      <c r="N157" s="94" t="s">
        <v>603</v>
      </c>
      <c r="O157" s="94" t="s">
        <v>604</v>
      </c>
      <c r="P157" s="95" t="s">
        <v>605</v>
      </c>
      <c r="Q157" s="95" t="s">
        <v>606</v>
      </c>
      <c r="R157" s="95" t="s">
        <v>607</v>
      </c>
      <c r="S157" s="96" t="s">
        <v>1086</v>
      </c>
      <c r="T157" s="97" t="s">
        <v>610</v>
      </c>
      <c r="U157" s="95" t="s">
        <v>613</v>
      </c>
      <c r="V157" s="95" t="s">
        <v>617</v>
      </c>
      <c r="W157"/>
      <c r="X157"/>
      <c r="Y157"/>
      <c r="Z157"/>
      <c r="AA157"/>
      <c r="AB157"/>
      <c r="AC157"/>
      <c r="AD157"/>
      <c r="AE157"/>
      <c r="AF157"/>
      <c r="AG157"/>
      <c r="AH157"/>
      <c r="AI157"/>
      <c r="AJ157"/>
      <c r="AK157"/>
      <c r="AL157"/>
      <c r="AM157"/>
      <c r="AN157"/>
      <c r="AO157"/>
      <c r="AP157"/>
      <c r="AQ157"/>
      <c r="AR157"/>
      <c r="AS157"/>
      <c r="AT157"/>
      <c r="AU157"/>
      <c r="AV157"/>
      <c r="AW157"/>
      <c r="AX157"/>
      <c r="AY157"/>
      <c r="AZ157"/>
      <c r="BA157"/>
      <c r="BB157"/>
      <c r="BC157"/>
      <c r="BD157"/>
      <c r="BE157"/>
      <c r="BF157"/>
      <c r="BG157"/>
      <c r="BH157"/>
      <c r="BI157"/>
      <c r="BJ157"/>
      <c r="BK157"/>
      <c r="BL157"/>
      <c r="BM157"/>
      <c r="BN157"/>
      <c r="BO157"/>
      <c r="BP157"/>
      <c r="BQ157"/>
      <c r="BR157"/>
      <c r="BS157"/>
      <c r="BT157"/>
      <c r="BU157"/>
      <c r="BV157"/>
      <c r="BW157"/>
      <c r="BX157"/>
      <c r="BY157"/>
      <c r="BZ157"/>
      <c r="CA157"/>
      <c r="CB157"/>
      <c r="CC157"/>
      <c r="CD157"/>
      <c r="CE157"/>
      <c r="CF157"/>
      <c r="CG157"/>
      <c r="CH157"/>
      <c r="CI157"/>
      <c r="CJ157"/>
      <c r="CK157"/>
      <c r="CL157"/>
      <c r="CM157"/>
      <c r="CN157"/>
      <c r="CO157"/>
      <c r="CP157"/>
      <c r="CQ157"/>
      <c r="CR157"/>
      <c r="CS157"/>
      <c r="CT157"/>
      <c r="CU157"/>
      <c r="CV157"/>
      <c r="CW157"/>
      <c r="CX157"/>
      <c r="CY157"/>
      <c r="CZ157"/>
      <c r="DA157"/>
      <c r="DB157"/>
      <c r="DC157"/>
      <c r="DD157"/>
      <c r="DE157"/>
      <c r="DF157"/>
      <c r="DG157"/>
      <c r="DH157"/>
      <c r="DI157"/>
      <c r="DJ157"/>
      <c r="DK157"/>
      <c r="DL157"/>
      <c r="DM157"/>
      <c r="DN157"/>
      <c r="DO157"/>
      <c r="DP157"/>
      <c r="DQ157"/>
      <c r="DR157"/>
      <c r="DS157"/>
      <c r="DT157"/>
      <c r="DU157"/>
      <c r="DV157"/>
      <c r="DW157"/>
      <c r="DX157"/>
      <c r="DY157"/>
      <c r="DZ157"/>
      <c r="EA157"/>
      <c r="EB157"/>
      <c r="EC157"/>
      <c r="ED157"/>
      <c r="EE157"/>
      <c r="EF157"/>
      <c r="EG157"/>
      <c r="EH157"/>
      <c r="EI157"/>
      <c r="EJ157"/>
      <c r="EK157"/>
      <c r="EL157"/>
      <c r="EM157"/>
      <c r="EN157"/>
      <c r="EO157"/>
      <c r="EP157"/>
      <c r="EQ157"/>
      <c r="ER157"/>
      <c r="ES157"/>
      <c r="ET157"/>
      <c r="EU157"/>
      <c r="EV157"/>
      <c r="EW157"/>
      <c r="EX157"/>
      <c r="EY157"/>
      <c r="EZ157"/>
      <c r="FA157"/>
      <c r="FB157"/>
      <c r="FC157"/>
      <c r="FD157"/>
      <c r="FE157"/>
      <c r="FF157"/>
      <c r="FG157"/>
      <c r="FH157"/>
      <c r="FI157"/>
      <c r="FJ157"/>
      <c r="FK157"/>
      <c r="FL157"/>
      <c r="FM157"/>
      <c r="FN157"/>
      <c r="FO157"/>
      <c r="FP157"/>
      <c r="FQ157"/>
      <c r="FR157"/>
      <c r="FS157"/>
      <c r="FT157"/>
    </row>
    <row r="158" spans="1:176" ht="47.25" x14ac:dyDescent="0.2">
      <c r="A158" s="90" t="s">
        <v>322</v>
      </c>
      <c r="B158" s="18" t="s">
        <v>555</v>
      </c>
      <c r="C158" s="13"/>
      <c r="D158" s="135"/>
      <c r="E158" s="135"/>
      <c r="F158" s="12"/>
      <c r="G158" s="53" t="str">
        <f>IF(C158="","",IF(C158="Yes","Provide a general summary of your archival environment.","State plans to store long-term media in environmentally protected areas."))</f>
        <v/>
      </c>
      <c r="H158" s="36"/>
      <c r="I158" s="36" t="s">
        <v>424</v>
      </c>
      <c r="J158" s="75"/>
      <c r="K158" s="78"/>
      <c r="L158" s="76">
        <f t="shared" si="3"/>
        <v>0</v>
      </c>
      <c r="M158" s="113"/>
      <c r="N158" s="113"/>
      <c r="O158" s="113"/>
      <c r="P158" s="112" t="s">
        <v>627</v>
      </c>
      <c r="Q158" s="112" t="s">
        <v>627</v>
      </c>
      <c r="R158" s="114" t="s">
        <v>835</v>
      </c>
      <c r="S158" s="143" t="s">
        <v>1146</v>
      </c>
      <c r="T158" s="114" t="s">
        <v>836</v>
      </c>
      <c r="U158" s="108" t="s">
        <v>800</v>
      </c>
      <c r="V158" s="107" t="s">
        <v>631</v>
      </c>
      <c r="W158"/>
      <c r="X158"/>
      <c r="Y158"/>
      <c r="Z158"/>
      <c r="AA158"/>
      <c r="AB158"/>
      <c r="AC158"/>
      <c r="AD158"/>
      <c r="AE158"/>
      <c r="AF158"/>
      <c r="AG158"/>
      <c r="AH158"/>
      <c r="AI158"/>
      <c r="AJ158"/>
      <c r="AK158"/>
      <c r="AL158"/>
      <c r="AM158"/>
      <c r="AN158"/>
      <c r="AO158"/>
      <c r="AP158"/>
      <c r="AQ158"/>
      <c r="AR158"/>
      <c r="AS158"/>
      <c r="AT158"/>
      <c r="AU158"/>
      <c r="AV158"/>
      <c r="AW158"/>
      <c r="AX158"/>
      <c r="AY158"/>
      <c r="AZ158"/>
      <c r="BA158"/>
      <c r="BB158"/>
      <c r="BC158"/>
      <c r="BD158"/>
      <c r="BE158"/>
      <c r="BF158"/>
      <c r="BG158"/>
      <c r="BH158"/>
      <c r="BI158"/>
      <c r="BJ158"/>
      <c r="BK158"/>
      <c r="BL158"/>
      <c r="BM158"/>
      <c r="BN158"/>
      <c r="BO158"/>
      <c r="BP158"/>
      <c r="BQ158"/>
      <c r="BR158"/>
      <c r="BS158"/>
      <c r="BT158"/>
      <c r="BU158"/>
      <c r="BV158"/>
      <c r="BW158"/>
      <c r="BX158"/>
      <c r="BY158"/>
      <c r="BZ158"/>
      <c r="CA158"/>
      <c r="CB158"/>
      <c r="CC158"/>
      <c r="CD158"/>
      <c r="CE158"/>
      <c r="CF158"/>
      <c r="CG158"/>
      <c r="CH158"/>
      <c r="CI158"/>
      <c r="CJ158"/>
      <c r="CK158"/>
      <c r="CL158"/>
      <c r="CM158"/>
      <c r="CN158"/>
      <c r="CO158"/>
      <c r="CP158"/>
      <c r="CQ158"/>
      <c r="CR158"/>
      <c r="CS158"/>
      <c r="CT158"/>
      <c r="CU158"/>
      <c r="CV158"/>
      <c r="CW158"/>
      <c r="CX158"/>
      <c r="CY158"/>
      <c r="CZ158"/>
      <c r="DA158"/>
      <c r="DB158"/>
      <c r="DC158"/>
      <c r="DD158"/>
      <c r="DE158"/>
      <c r="DF158"/>
      <c r="DG158"/>
      <c r="DH158"/>
      <c r="DI158"/>
      <c r="DJ158"/>
      <c r="DK158"/>
      <c r="DL158"/>
      <c r="DM158"/>
      <c r="DN158"/>
      <c r="DO158"/>
      <c r="DP158"/>
      <c r="DQ158"/>
      <c r="DR158"/>
      <c r="DS158"/>
      <c r="DT158"/>
      <c r="DU158"/>
      <c r="DV158"/>
      <c r="DW158"/>
      <c r="DX158"/>
      <c r="DY158"/>
      <c r="DZ158"/>
      <c r="EA158"/>
      <c r="EB158"/>
      <c r="EC158"/>
      <c r="ED158"/>
      <c r="EE158"/>
      <c r="EF158"/>
      <c r="EG158"/>
      <c r="EH158"/>
      <c r="EI158"/>
      <c r="EJ158"/>
      <c r="EK158"/>
      <c r="EL158"/>
      <c r="EM158"/>
      <c r="EN158"/>
      <c r="EO158"/>
      <c r="EP158"/>
      <c r="EQ158"/>
      <c r="ER158"/>
      <c r="ES158"/>
      <c r="ET158"/>
      <c r="EU158"/>
      <c r="EV158"/>
      <c r="EW158"/>
      <c r="EX158"/>
      <c r="EY158"/>
      <c r="EZ158"/>
      <c r="FA158"/>
      <c r="FB158"/>
      <c r="FC158"/>
      <c r="FD158"/>
      <c r="FE158"/>
      <c r="FF158"/>
      <c r="FG158"/>
      <c r="FH158"/>
      <c r="FI158"/>
      <c r="FJ158"/>
      <c r="FK158"/>
      <c r="FL158"/>
      <c r="FM158"/>
      <c r="FN158"/>
      <c r="FO158"/>
      <c r="FP158"/>
      <c r="FQ158"/>
      <c r="FR158"/>
      <c r="FS158"/>
      <c r="FT158"/>
    </row>
    <row r="159" spans="1:176" ht="18" x14ac:dyDescent="0.2">
      <c r="A159" s="90" t="s">
        <v>323</v>
      </c>
      <c r="B159" s="18" t="s">
        <v>1209</v>
      </c>
      <c r="C159" s="13"/>
      <c r="D159" s="135"/>
      <c r="E159" s="135"/>
      <c r="F159" s="19"/>
      <c r="G159" s="149" t="str">
        <f>IF(C159="","",IF(C159="Yes","","Please state the owner of the physical data center where the entity's data will reside."))</f>
        <v/>
      </c>
      <c r="H159" s="36"/>
      <c r="I159" s="36" t="s">
        <v>425</v>
      </c>
      <c r="J159" s="75"/>
      <c r="K159" s="78"/>
      <c r="L159" s="76">
        <f t="shared" si="3"/>
        <v>0</v>
      </c>
      <c r="M159" s="113"/>
      <c r="N159" s="113"/>
      <c r="O159" s="113"/>
      <c r="P159" s="112"/>
      <c r="Q159" s="112"/>
      <c r="R159" s="112"/>
      <c r="S159" s="112"/>
      <c r="T159" s="112"/>
      <c r="U159" s="108"/>
      <c r="V159" s="107"/>
      <c r="W159"/>
      <c r="X159"/>
      <c r="Y159"/>
      <c r="Z159"/>
      <c r="AA159"/>
      <c r="AB159"/>
      <c r="AC159"/>
      <c r="AD159"/>
      <c r="AE159"/>
      <c r="AF159"/>
      <c r="AG159"/>
      <c r="AH159"/>
      <c r="AI159"/>
      <c r="AJ159"/>
      <c r="AK159"/>
      <c r="AL159"/>
      <c r="AM159"/>
      <c r="AN159"/>
      <c r="AO159"/>
      <c r="AP159"/>
      <c r="AQ159"/>
      <c r="AR159"/>
      <c r="AS159"/>
      <c r="AT159"/>
      <c r="AU159"/>
      <c r="AV159"/>
      <c r="AW159"/>
      <c r="AX159"/>
      <c r="AY159"/>
      <c r="AZ159"/>
      <c r="BA159"/>
      <c r="BB159"/>
      <c r="BC159"/>
      <c r="BD159"/>
      <c r="BE159"/>
      <c r="BF159"/>
      <c r="BG159"/>
      <c r="BH159"/>
      <c r="BI159"/>
      <c r="BJ159"/>
      <c r="BK159"/>
      <c r="BL159"/>
      <c r="BM159"/>
      <c r="BN159"/>
      <c r="BO159"/>
      <c r="BP159"/>
      <c r="BQ159"/>
      <c r="BR159"/>
      <c r="BS159"/>
      <c r="BT159"/>
      <c r="BU159"/>
      <c r="BV159"/>
      <c r="BW159"/>
      <c r="BX159"/>
      <c r="BY159"/>
      <c r="BZ159"/>
      <c r="CA159"/>
      <c r="CB159"/>
      <c r="CC159"/>
      <c r="CD159"/>
      <c r="CE159"/>
      <c r="CF159"/>
      <c r="CG159"/>
      <c r="CH159"/>
      <c r="CI159"/>
      <c r="CJ159"/>
      <c r="CK159"/>
      <c r="CL159"/>
      <c r="CM159"/>
      <c r="CN159"/>
      <c r="CO159"/>
      <c r="CP159"/>
      <c r="CQ159"/>
      <c r="CR159"/>
      <c r="CS159"/>
      <c r="CT159"/>
      <c r="CU159"/>
      <c r="CV159"/>
      <c r="CW159"/>
      <c r="CX159"/>
      <c r="CY159"/>
      <c r="CZ159"/>
      <c r="DA159"/>
      <c r="DB159"/>
      <c r="DC159"/>
      <c r="DD159"/>
      <c r="DE159"/>
      <c r="DF159"/>
      <c r="DG159"/>
      <c r="DH159"/>
      <c r="DI159"/>
      <c r="DJ159"/>
      <c r="DK159"/>
      <c r="DL159"/>
      <c r="DM159"/>
      <c r="DN159"/>
      <c r="DO159"/>
      <c r="DP159"/>
      <c r="DQ159"/>
      <c r="DR159"/>
      <c r="DS159"/>
      <c r="DT159"/>
      <c r="DU159"/>
      <c r="DV159"/>
      <c r="DW159"/>
      <c r="DX159"/>
      <c r="DY159"/>
      <c r="DZ159"/>
      <c r="EA159"/>
      <c r="EB159"/>
      <c r="EC159"/>
      <c r="ED159"/>
      <c r="EE159"/>
      <c r="EF159"/>
      <c r="EG159"/>
      <c r="EH159"/>
      <c r="EI159"/>
      <c r="EJ159"/>
      <c r="EK159"/>
      <c r="EL159"/>
      <c r="EM159"/>
      <c r="EN159"/>
      <c r="EO159"/>
      <c r="EP159"/>
      <c r="EQ159"/>
      <c r="ER159"/>
      <c r="ES159"/>
      <c r="ET159"/>
      <c r="EU159"/>
      <c r="EV159"/>
      <c r="EW159"/>
      <c r="EX159"/>
      <c r="EY159"/>
      <c r="EZ159"/>
      <c r="FA159"/>
      <c r="FB159"/>
      <c r="FC159"/>
      <c r="FD159"/>
      <c r="FE159"/>
      <c r="FF159"/>
      <c r="FG159"/>
      <c r="FH159"/>
      <c r="FI159"/>
      <c r="FJ159"/>
      <c r="FK159"/>
      <c r="FL159"/>
      <c r="FM159"/>
      <c r="FN159"/>
      <c r="FO159"/>
      <c r="FP159"/>
      <c r="FQ159"/>
      <c r="FR159"/>
      <c r="FS159"/>
      <c r="FT159"/>
    </row>
    <row r="160" spans="1:176" ht="28.5" x14ac:dyDescent="0.2">
      <c r="A160" s="90" t="s">
        <v>324</v>
      </c>
      <c r="B160" s="18" t="s">
        <v>68</v>
      </c>
      <c r="C160" s="13"/>
      <c r="D160" s="135"/>
      <c r="E160" s="135"/>
      <c r="F160" s="19"/>
      <c r="G160" s="53" t="str">
        <f>IF(C160="","",IF(C160="Yes","","Please describe security controls that prevent unauthorized physical contacts with your devices."))</f>
        <v/>
      </c>
      <c r="H160" s="36"/>
      <c r="I160" s="36"/>
      <c r="J160" s="75"/>
      <c r="K160" s="78"/>
      <c r="L160" s="76">
        <f t="shared" si="3"/>
        <v>0</v>
      </c>
      <c r="M160" s="113"/>
      <c r="N160" s="113"/>
      <c r="O160" s="113"/>
      <c r="P160" s="112" t="s">
        <v>837</v>
      </c>
      <c r="Q160" s="112" t="s">
        <v>837</v>
      </c>
      <c r="R160" s="112" t="s">
        <v>838</v>
      </c>
      <c r="S160" s="143" t="s">
        <v>1123</v>
      </c>
      <c r="T160" s="112" t="s">
        <v>629</v>
      </c>
      <c r="U160" s="108" t="s">
        <v>839</v>
      </c>
      <c r="V160" s="107" t="s">
        <v>631</v>
      </c>
      <c r="W160"/>
      <c r="X160"/>
      <c r="Y160"/>
      <c r="Z160"/>
      <c r="AA160"/>
      <c r="AB160"/>
      <c r="AC160"/>
      <c r="AD160"/>
      <c r="AE160"/>
      <c r="AF160"/>
      <c r="AG160"/>
      <c r="AH160"/>
      <c r="AI160"/>
      <c r="AJ160"/>
      <c r="AK160"/>
      <c r="AL160"/>
      <c r="AM160"/>
      <c r="AN160"/>
      <c r="AO160"/>
      <c r="AP160"/>
      <c r="AQ160"/>
      <c r="AR160"/>
      <c r="AS160"/>
      <c r="AT160"/>
      <c r="AU160"/>
      <c r="AV160"/>
      <c r="AW160"/>
      <c r="AX160"/>
      <c r="AY160"/>
      <c r="AZ160"/>
      <c r="BA160"/>
      <c r="BB160"/>
      <c r="BC160"/>
      <c r="BD160"/>
      <c r="BE160"/>
      <c r="BF160"/>
      <c r="BG160"/>
      <c r="BH160"/>
      <c r="BI160"/>
      <c r="BJ160"/>
      <c r="BK160"/>
      <c r="BL160"/>
      <c r="BM160"/>
      <c r="BN160"/>
      <c r="BO160"/>
      <c r="BP160"/>
      <c r="BQ160"/>
      <c r="BR160"/>
      <c r="BS160"/>
      <c r="BT160"/>
      <c r="BU160"/>
      <c r="BV160"/>
      <c r="BW160"/>
      <c r="BX160"/>
      <c r="BY160"/>
      <c r="BZ160"/>
      <c r="CA160"/>
      <c r="CB160"/>
      <c r="CC160"/>
      <c r="CD160"/>
      <c r="CE160"/>
      <c r="CF160"/>
      <c r="CG160"/>
      <c r="CH160"/>
      <c r="CI160"/>
      <c r="CJ160"/>
      <c r="CK160"/>
      <c r="CL160"/>
      <c r="CM160"/>
      <c r="CN160"/>
      <c r="CO160"/>
      <c r="CP160"/>
      <c r="CQ160"/>
      <c r="CR160"/>
      <c r="CS160"/>
      <c r="CT160"/>
      <c r="CU160"/>
      <c r="CV160"/>
      <c r="CW160"/>
      <c r="CX160"/>
      <c r="CY160"/>
      <c r="CZ160"/>
      <c r="DA160"/>
      <c r="DB160"/>
      <c r="DC160"/>
      <c r="DD160"/>
      <c r="DE160"/>
      <c r="DF160"/>
      <c r="DG160"/>
      <c r="DH160"/>
      <c r="DI160"/>
      <c r="DJ160"/>
      <c r="DK160"/>
      <c r="DL160"/>
      <c r="DM160"/>
      <c r="DN160"/>
      <c r="DO160"/>
      <c r="DP160"/>
      <c r="DQ160"/>
      <c r="DR160"/>
      <c r="DS160"/>
      <c r="DT160"/>
      <c r="DU160"/>
      <c r="DV160"/>
      <c r="DW160"/>
      <c r="DX160"/>
      <c r="DY160"/>
      <c r="DZ160"/>
      <c r="EA160"/>
      <c r="EB160"/>
      <c r="EC160"/>
      <c r="ED160"/>
      <c r="EE160"/>
      <c r="EF160"/>
      <c r="EG160"/>
      <c r="EH160"/>
      <c r="EI160"/>
      <c r="EJ160"/>
      <c r="EK160"/>
      <c r="EL160"/>
      <c r="EM160"/>
      <c r="EN160"/>
      <c r="EO160"/>
      <c r="EP160"/>
      <c r="EQ160"/>
      <c r="ER160"/>
      <c r="ES160"/>
      <c r="ET160"/>
      <c r="EU160"/>
      <c r="EV160"/>
      <c r="EW160"/>
      <c r="EX160"/>
      <c r="EY160"/>
      <c r="EZ160"/>
      <c r="FA160"/>
      <c r="FB160"/>
      <c r="FC160"/>
      <c r="FD160"/>
      <c r="FE160"/>
      <c r="FF160"/>
      <c r="FG160"/>
      <c r="FH160"/>
      <c r="FI160"/>
      <c r="FJ160"/>
      <c r="FK160"/>
      <c r="FL160"/>
      <c r="FM160"/>
      <c r="FN160"/>
      <c r="FO160"/>
      <c r="FP160"/>
      <c r="FQ160"/>
      <c r="FR160"/>
      <c r="FS160"/>
      <c r="FT160"/>
    </row>
    <row r="161" spans="1:176" ht="18" x14ac:dyDescent="0.2">
      <c r="A161" s="90" t="s">
        <v>325</v>
      </c>
      <c r="B161" s="18" t="s">
        <v>1210</v>
      </c>
      <c r="C161" s="13"/>
      <c r="D161" s="135"/>
      <c r="E161" s="135"/>
      <c r="F161" s="19"/>
      <c r="G161" s="53"/>
      <c r="H161" s="36"/>
      <c r="I161" s="36"/>
      <c r="J161" s="75"/>
      <c r="K161" s="78"/>
      <c r="L161" s="76">
        <f t="shared" si="3"/>
        <v>0</v>
      </c>
      <c r="M161" s="113"/>
      <c r="N161" s="113"/>
      <c r="O161" s="113"/>
      <c r="P161" s="112"/>
      <c r="Q161" s="112" t="s">
        <v>840</v>
      </c>
      <c r="R161" s="112"/>
      <c r="S161" s="143" t="s">
        <v>1143</v>
      </c>
      <c r="T161" s="112" t="s">
        <v>841</v>
      </c>
      <c r="U161" s="108" t="s">
        <v>842</v>
      </c>
      <c r="V161" s="107" t="s">
        <v>843</v>
      </c>
      <c r="W161"/>
      <c r="X161"/>
      <c r="Y161"/>
      <c r="Z161"/>
      <c r="AA161"/>
      <c r="AB161"/>
      <c r="AC161"/>
      <c r="AD161"/>
      <c r="AE161"/>
      <c r="AF161"/>
      <c r="AG161"/>
      <c r="AH161"/>
      <c r="AI161"/>
      <c r="AJ161"/>
      <c r="AK161"/>
      <c r="AL161"/>
      <c r="AM161"/>
      <c r="AN161"/>
      <c r="AO161"/>
      <c r="AP161"/>
      <c r="AQ161"/>
      <c r="AR161"/>
      <c r="AS161"/>
      <c r="AT161"/>
      <c r="AU161"/>
      <c r="AV161"/>
      <c r="AW161"/>
      <c r="AX161"/>
      <c r="AY161"/>
      <c r="AZ161"/>
      <c r="BA161"/>
      <c r="BB161"/>
      <c r="BC161"/>
      <c r="BD161"/>
      <c r="BE161"/>
      <c r="BF161"/>
      <c r="BG161"/>
      <c r="BH161"/>
      <c r="BI161"/>
      <c r="BJ161"/>
      <c r="BK161"/>
      <c r="BL161"/>
      <c r="BM161"/>
      <c r="BN161"/>
      <c r="BO161"/>
      <c r="BP161"/>
      <c r="BQ161"/>
      <c r="BR161"/>
      <c r="BS161"/>
      <c r="BT161"/>
      <c r="BU161"/>
      <c r="BV161"/>
      <c r="BW161"/>
      <c r="BX161"/>
      <c r="BY161"/>
      <c r="BZ161"/>
      <c r="CA161"/>
      <c r="CB161"/>
      <c r="CC161"/>
      <c r="CD161"/>
      <c r="CE161"/>
      <c r="CF161"/>
      <c r="CG161"/>
      <c r="CH161"/>
      <c r="CI161"/>
      <c r="CJ161"/>
      <c r="CK161"/>
      <c r="CL161"/>
      <c r="CM161"/>
      <c r="CN161"/>
      <c r="CO161"/>
      <c r="CP161"/>
      <c r="CQ161"/>
      <c r="CR161"/>
      <c r="CS161"/>
      <c r="CT161"/>
      <c r="CU161"/>
      <c r="CV161"/>
      <c r="CW161"/>
      <c r="CX161"/>
      <c r="CY161"/>
      <c r="CZ161"/>
      <c r="DA161"/>
      <c r="DB161"/>
      <c r="DC161"/>
      <c r="DD161"/>
      <c r="DE161"/>
      <c r="DF161"/>
      <c r="DG161"/>
      <c r="DH161"/>
      <c r="DI161"/>
      <c r="DJ161"/>
      <c r="DK161"/>
      <c r="DL161"/>
      <c r="DM161"/>
      <c r="DN161"/>
      <c r="DO161"/>
      <c r="DP161"/>
      <c r="DQ161"/>
      <c r="DR161"/>
      <c r="DS161"/>
      <c r="DT161"/>
      <c r="DU161"/>
      <c r="DV161"/>
      <c r="DW161"/>
      <c r="DX161"/>
      <c r="DY161"/>
      <c r="DZ161"/>
      <c r="EA161"/>
      <c r="EB161"/>
      <c r="EC161"/>
      <c r="ED161"/>
      <c r="EE161"/>
      <c r="EF161"/>
      <c r="EG161"/>
      <c r="EH161"/>
      <c r="EI161"/>
      <c r="EJ161"/>
      <c r="EK161"/>
      <c r="EL161"/>
      <c r="EM161"/>
      <c r="EN161"/>
      <c r="EO161"/>
      <c r="EP161"/>
      <c r="EQ161"/>
      <c r="ER161"/>
      <c r="ES161"/>
      <c r="ET161"/>
      <c r="EU161"/>
      <c r="EV161"/>
      <c r="EW161"/>
      <c r="EX161"/>
      <c r="EY161"/>
      <c r="EZ161"/>
      <c r="FA161"/>
      <c r="FB161"/>
      <c r="FC161"/>
      <c r="FD161"/>
      <c r="FE161"/>
      <c r="FF161"/>
      <c r="FG161"/>
      <c r="FH161"/>
      <c r="FI161"/>
      <c r="FJ161"/>
      <c r="FK161"/>
      <c r="FL161"/>
      <c r="FM161"/>
      <c r="FN161"/>
      <c r="FO161"/>
      <c r="FP161"/>
      <c r="FQ161"/>
      <c r="FR161"/>
      <c r="FS161"/>
      <c r="FT161"/>
    </row>
    <row r="162" spans="1:176" ht="47.25" x14ac:dyDescent="0.2">
      <c r="A162" s="90" t="s">
        <v>326</v>
      </c>
      <c r="B162" s="18" t="s">
        <v>498</v>
      </c>
      <c r="C162" s="13"/>
      <c r="D162" s="135"/>
      <c r="E162" s="135"/>
      <c r="F162" s="15"/>
      <c r="G162" s="53" t="str">
        <f>IF(C162="","",IF(C162="Yes","Please describe how this is accomplished, including the process by which it is ensure that access has been approved before it is provisioned.","Please describe plans to implement appropriate segregation of duties."))</f>
        <v/>
      </c>
      <c r="H162" s="36"/>
      <c r="I162" s="36" t="s">
        <v>426</v>
      </c>
      <c r="J162" s="75"/>
      <c r="K162" s="78"/>
      <c r="L162" s="76">
        <f t="shared" si="3"/>
        <v>0</v>
      </c>
      <c r="M162" s="113"/>
      <c r="N162" s="113"/>
      <c r="O162" s="113"/>
      <c r="P162" s="112" t="s">
        <v>844</v>
      </c>
      <c r="Q162" s="112" t="s">
        <v>844</v>
      </c>
      <c r="R162" s="112" t="s">
        <v>845</v>
      </c>
      <c r="S162" s="143" t="s">
        <v>1122</v>
      </c>
      <c r="T162" s="114" t="s">
        <v>846</v>
      </c>
      <c r="U162" s="108" t="s">
        <v>847</v>
      </c>
      <c r="V162" s="107" t="s">
        <v>664</v>
      </c>
      <c r="W162"/>
      <c r="X162"/>
      <c r="Y162"/>
      <c r="Z162"/>
      <c r="AA162"/>
      <c r="AB162"/>
      <c r="AC162"/>
      <c r="AD162"/>
      <c r="AE162"/>
      <c r="AF162"/>
      <c r="AG162"/>
      <c r="AH162"/>
      <c r="AI162"/>
      <c r="AJ162"/>
      <c r="AK162"/>
      <c r="AL162"/>
      <c r="AM162"/>
      <c r="AN162"/>
      <c r="AO162"/>
      <c r="AP162"/>
      <c r="AQ162"/>
      <c r="AR162"/>
      <c r="AS162"/>
      <c r="AT162"/>
      <c r="AU162"/>
      <c r="AV162"/>
      <c r="AW162"/>
      <c r="AX162"/>
      <c r="AY162"/>
      <c r="AZ162"/>
      <c r="BA162"/>
      <c r="BB162"/>
      <c r="BC162"/>
      <c r="BD162"/>
      <c r="BE162"/>
      <c r="BF162"/>
      <c r="BG162"/>
      <c r="BH162"/>
      <c r="BI162"/>
      <c r="BJ162"/>
      <c r="BK162"/>
      <c r="BL162"/>
      <c r="BM162"/>
      <c r="BN162"/>
      <c r="BO162"/>
      <c r="BP162"/>
      <c r="BQ162"/>
      <c r="BR162"/>
      <c r="BS162"/>
      <c r="BT162"/>
      <c r="BU162"/>
      <c r="BV162"/>
      <c r="BW162"/>
      <c r="BX162"/>
      <c r="BY162"/>
      <c r="BZ162"/>
      <c r="CA162"/>
      <c r="CB162"/>
      <c r="CC162"/>
      <c r="CD162"/>
      <c r="CE162"/>
      <c r="CF162"/>
      <c r="CG162"/>
      <c r="CH162"/>
      <c r="CI162"/>
      <c r="CJ162"/>
      <c r="CK162"/>
      <c r="CL162"/>
      <c r="CM162"/>
      <c r="CN162"/>
      <c r="CO162"/>
      <c r="CP162"/>
      <c r="CQ162"/>
      <c r="CR162"/>
      <c r="CS162"/>
      <c r="CT162"/>
      <c r="CU162"/>
      <c r="CV162"/>
      <c r="CW162"/>
      <c r="CX162"/>
      <c r="CY162"/>
      <c r="CZ162"/>
      <c r="DA162"/>
      <c r="DB162"/>
      <c r="DC162"/>
      <c r="DD162"/>
      <c r="DE162"/>
      <c r="DF162"/>
      <c r="DG162"/>
      <c r="DH162"/>
      <c r="DI162"/>
      <c r="DJ162"/>
      <c r="DK162"/>
      <c r="DL162"/>
      <c r="DM162"/>
      <c r="DN162"/>
      <c r="DO162"/>
      <c r="DP162"/>
      <c r="DQ162"/>
      <c r="DR162"/>
      <c r="DS162"/>
      <c r="DT162"/>
      <c r="DU162"/>
      <c r="DV162"/>
      <c r="DW162"/>
      <c r="DX162"/>
      <c r="DY162"/>
      <c r="DZ162"/>
      <c r="EA162"/>
      <c r="EB162"/>
      <c r="EC162"/>
      <c r="ED162"/>
      <c r="EE162"/>
      <c r="EF162"/>
      <c r="EG162"/>
      <c r="EH162"/>
      <c r="EI162"/>
      <c r="EJ162"/>
      <c r="EK162"/>
      <c r="EL162"/>
      <c r="EM162"/>
      <c r="EN162"/>
      <c r="EO162"/>
      <c r="EP162"/>
      <c r="EQ162"/>
      <c r="ER162"/>
      <c r="ES162"/>
      <c r="ET162"/>
      <c r="EU162"/>
      <c r="EV162"/>
      <c r="EW162"/>
      <c r="EX162"/>
      <c r="EY162"/>
      <c r="EZ162"/>
      <c r="FA162"/>
      <c r="FB162"/>
      <c r="FC162"/>
      <c r="FD162"/>
      <c r="FE162"/>
      <c r="FF162"/>
      <c r="FG162"/>
      <c r="FH162"/>
      <c r="FI162"/>
      <c r="FJ162"/>
      <c r="FK162"/>
      <c r="FL162"/>
      <c r="FM162"/>
      <c r="FN162"/>
      <c r="FO162"/>
      <c r="FP162"/>
      <c r="FQ162"/>
      <c r="FR162"/>
      <c r="FS162"/>
      <c r="FT162"/>
    </row>
    <row r="163" spans="1:176" ht="57" x14ac:dyDescent="0.2">
      <c r="A163" s="90" t="s">
        <v>327</v>
      </c>
      <c r="B163" s="18" t="s">
        <v>108</v>
      </c>
      <c r="C163" s="13"/>
      <c r="D163" s="135"/>
      <c r="E163" s="135"/>
      <c r="F163" s="24"/>
      <c r="G163" s="53" t="s">
        <v>60</v>
      </c>
      <c r="H163" s="36"/>
      <c r="I163" s="36"/>
      <c r="J163" s="75"/>
      <c r="K163" s="78"/>
      <c r="L163" s="76">
        <f t="shared" si="3"/>
        <v>0</v>
      </c>
      <c r="M163" s="113"/>
      <c r="N163" s="113"/>
      <c r="O163" s="113"/>
      <c r="P163" s="112"/>
      <c r="Q163" s="112" t="s">
        <v>848</v>
      </c>
      <c r="R163" s="112" t="s">
        <v>849</v>
      </c>
      <c r="S163" s="143" t="s">
        <v>1142</v>
      </c>
      <c r="T163" s="114" t="s">
        <v>850</v>
      </c>
      <c r="U163" s="108" t="s">
        <v>851</v>
      </c>
      <c r="V163" s="107" t="s">
        <v>843</v>
      </c>
      <c r="W163"/>
      <c r="X163"/>
      <c r="Y163"/>
      <c r="Z163"/>
      <c r="AA163"/>
      <c r="AB163"/>
      <c r="AC163"/>
      <c r="AD163"/>
      <c r="AE163"/>
      <c r="AF163"/>
      <c r="AG163"/>
      <c r="AH163"/>
      <c r="AI163"/>
      <c r="AJ163"/>
      <c r="AK163"/>
      <c r="AL163"/>
      <c r="AM163"/>
      <c r="AN163"/>
      <c r="AO163"/>
      <c r="AP163"/>
      <c r="AQ163"/>
      <c r="AR163"/>
      <c r="AS163"/>
      <c r="AT163"/>
      <c r="AU163"/>
      <c r="AV163"/>
      <c r="AW163"/>
      <c r="AX163"/>
      <c r="AY163"/>
      <c r="AZ163"/>
      <c r="BA163"/>
      <c r="BB163"/>
      <c r="BC163"/>
      <c r="BD163"/>
      <c r="BE163"/>
      <c r="BF163"/>
      <c r="BG163"/>
      <c r="BH163"/>
      <c r="BI163"/>
      <c r="BJ163"/>
      <c r="BK163"/>
      <c r="BL163"/>
      <c r="BM163"/>
      <c r="BN163"/>
      <c r="BO163"/>
      <c r="BP163"/>
      <c r="BQ163"/>
      <c r="BR163"/>
      <c r="BS163"/>
      <c r="BT163"/>
      <c r="BU163"/>
      <c r="BV163"/>
      <c r="BW163"/>
      <c r="BX163"/>
      <c r="BY163"/>
      <c r="BZ163"/>
      <c r="CA163"/>
      <c r="CB163"/>
      <c r="CC163"/>
      <c r="CD163"/>
      <c r="CE163"/>
      <c r="CF163"/>
      <c r="CG163"/>
      <c r="CH163"/>
      <c r="CI163"/>
      <c r="CJ163"/>
      <c r="CK163"/>
      <c r="CL163"/>
      <c r="CM163"/>
      <c r="CN163"/>
      <c r="CO163"/>
      <c r="CP163"/>
      <c r="CQ163"/>
      <c r="CR163"/>
      <c r="CS163"/>
      <c r="CT163"/>
      <c r="CU163"/>
      <c r="CV163"/>
      <c r="CW163"/>
      <c r="CX163"/>
      <c r="CY163"/>
      <c r="CZ163"/>
      <c r="DA163"/>
      <c r="DB163"/>
      <c r="DC163"/>
      <c r="DD163"/>
      <c r="DE163"/>
      <c r="DF163"/>
      <c r="DG163"/>
      <c r="DH163"/>
      <c r="DI163"/>
      <c r="DJ163"/>
      <c r="DK163"/>
      <c r="DL163"/>
      <c r="DM163"/>
      <c r="DN163"/>
      <c r="DO163"/>
      <c r="DP163"/>
      <c r="DQ163"/>
      <c r="DR163"/>
      <c r="DS163"/>
      <c r="DT163"/>
      <c r="DU163"/>
      <c r="DV163"/>
      <c r="DW163"/>
      <c r="DX163"/>
      <c r="DY163"/>
      <c r="DZ163"/>
      <c r="EA163"/>
      <c r="EB163"/>
      <c r="EC163"/>
      <c r="ED163"/>
      <c r="EE163"/>
      <c r="EF163"/>
      <c r="EG163"/>
      <c r="EH163"/>
      <c r="EI163"/>
      <c r="EJ163"/>
      <c r="EK163"/>
      <c r="EL163"/>
      <c r="EM163"/>
      <c r="EN163"/>
      <c r="EO163"/>
      <c r="EP163"/>
      <c r="EQ163"/>
      <c r="ER163"/>
      <c r="ES163"/>
      <c r="ET163"/>
      <c r="EU163"/>
      <c r="EV163"/>
      <c r="EW163"/>
      <c r="EX163"/>
      <c r="EY163"/>
      <c r="EZ163"/>
      <c r="FA163"/>
      <c r="FB163"/>
      <c r="FC163"/>
      <c r="FD163"/>
      <c r="FE163"/>
      <c r="FF163"/>
      <c r="FG163"/>
      <c r="FH163"/>
      <c r="FI163"/>
      <c r="FJ163"/>
      <c r="FK163"/>
      <c r="FL163"/>
      <c r="FM163"/>
      <c r="FN163"/>
      <c r="FO163"/>
      <c r="FP163"/>
      <c r="FQ163"/>
      <c r="FR163"/>
      <c r="FS163"/>
      <c r="FT163"/>
    </row>
    <row r="164" spans="1:176" ht="18" x14ac:dyDescent="0.2">
      <c r="A164" s="90" t="s">
        <v>328</v>
      </c>
      <c r="B164" s="18" t="s">
        <v>556</v>
      </c>
      <c r="C164" s="13"/>
      <c r="D164" s="135"/>
      <c r="E164" s="135"/>
      <c r="F164" s="12"/>
      <c r="G164" s="53" t="str">
        <f>IF(C164="","",IF(C164="Yes","","State plans to adhere to DoD 5220.22-M and/or NIST SP 800-88 standards."))</f>
        <v/>
      </c>
      <c r="H164" s="36"/>
      <c r="I164" s="36"/>
      <c r="J164" s="75"/>
      <c r="K164" s="78"/>
      <c r="L164" s="76">
        <f t="shared" si="3"/>
        <v>0</v>
      </c>
      <c r="M164" s="113"/>
      <c r="N164" s="113"/>
      <c r="O164" s="113"/>
      <c r="P164" s="112"/>
      <c r="Q164" s="112"/>
      <c r="R164" s="112"/>
      <c r="S164" s="112"/>
      <c r="T164" s="112"/>
      <c r="U164" s="108"/>
      <c r="V164" s="107"/>
      <c r="W164"/>
      <c r="X164"/>
      <c r="Y164"/>
      <c r="Z164"/>
      <c r="AA164"/>
      <c r="AB164"/>
      <c r="AC164"/>
      <c r="AD164"/>
      <c r="AE164"/>
      <c r="AF164"/>
      <c r="AG164"/>
      <c r="AH164"/>
      <c r="AI164"/>
      <c r="AJ164"/>
      <c r="AK164"/>
      <c r="AL164"/>
      <c r="AM164"/>
      <c r="AN164"/>
      <c r="AO164"/>
      <c r="AP164"/>
      <c r="AQ164"/>
      <c r="AR164"/>
      <c r="AS164"/>
      <c r="AT164"/>
      <c r="AU164"/>
      <c r="AV164"/>
      <c r="AW164"/>
      <c r="AX164"/>
      <c r="AY164"/>
      <c r="AZ164"/>
      <c r="BA164"/>
      <c r="BB164"/>
      <c r="BC164"/>
      <c r="BD164"/>
      <c r="BE164"/>
      <c r="BF164"/>
      <c r="BG164"/>
      <c r="BH164"/>
      <c r="BI164"/>
      <c r="BJ164"/>
      <c r="BK164"/>
      <c r="BL164"/>
      <c r="BM164"/>
      <c r="BN164"/>
      <c r="BO164"/>
      <c r="BP164"/>
      <c r="BQ164"/>
      <c r="BR164"/>
      <c r="BS164"/>
      <c r="BT164"/>
      <c r="BU164"/>
      <c r="BV164"/>
      <c r="BW164"/>
      <c r="BX164"/>
      <c r="BY164"/>
      <c r="BZ164"/>
      <c r="CA164"/>
      <c r="CB164"/>
      <c r="CC164"/>
      <c r="CD164"/>
      <c r="CE164"/>
      <c r="CF164"/>
      <c r="CG164"/>
      <c r="CH164"/>
      <c r="CI164"/>
      <c r="CJ164"/>
      <c r="CK164"/>
      <c r="CL164"/>
      <c r="CM164"/>
      <c r="CN164"/>
      <c r="CO164"/>
      <c r="CP164"/>
      <c r="CQ164"/>
      <c r="CR164"/>
      <c r="CS164"/>
      <c r="CT164"/>
      <c r="CU164"/>
      <c r="CV164"/>
      <c r="CW164"/>
      <c r="CX164"/>
      <c r="CY164"/>
      <c r="CZ164"/>
      <c r="DA164"/>
      <c r="DB164"/>
      <c r="DC164"/>
      <c r="DD164"/>
      <c r="DE164"/>
      <c r="DF164"/>
      <c r="DG164"/>
      <c r="DH164"/>
      <c r="DI164"/>
      <c r="DJ164"/>
      <c r="DK164"/>
      <c r="DL164"/>
      <c r="DM164"/>
      <c r="DN164"/>
      <c r="DO164"/>
      <c r="DP164"/>
      <c r="DQ164"/>
      <c r="DR164"/>
      <c r="DS164"/>
      <c r="DT164"/>
      <c r="DU164"/>
      <c r="DV164"/>
      <c r="DW164"/>
      <c r="DX164"/>
      <c r="DY164"/>
      <c r="DZ164"/>
      <c r="EA164"/>
      <c r="EB164"/>
      <c r="EC164"/>
      <c r="ED164"/>
      <c r="EE164"/>
      <c r="EF164"/>
      <c r="EG164"/>
      <c r="EH164"/>
      <c r="EI164"/>
      <c r="EJ164"/>
      <c r="EK164"/>
      <c r="EL164"/>
      <c r="EM164"/>
      <c r="EN164"/>
      <c r="EO164"/>
      <c r="EP164"/>
      <c r="EQ164"/>
      <c r="ER164"/>
      <c r="ES164"/>
      <c r="ET164"/>
      <c r="EU164"/>
      <c r="EV164"/>
      <c r="EW164"/>
      <c r="EX164"/>
      <c r="EY164"/>
      <c r="EZ164"/>
      <c r="FA164"/>
      <c r="FB164"/>
      <c r="FC164"/>
      <c r="FD164"/>
      <c r="FE164"/>
      <c r="FF164"/>
      <c r="FG164"/>
      <c r="FH164"/>
      <c r="FI164"/>
      <c r="FJ164"/>
      <c r="FK164"/>
      <c r="FL164"/>
      <c r="FM164"/>
      <c r="FN164"/>
      <c r="FO164"/>
      <c r="FP164"/>
      <c r="FQ164"/>
      <c r="FR164"/>
      <c r="FS164"/>
      <c r="FT164"/>
    </row>
    <row r="165" spans="1:176" ht="31.5" x14ac:dyDescent="0.2">
      <c r="A165" s="90" t="s">
        <v>329</v>
      </c>
      <c r="B165" s="18" t="s">
        <v>69</v>
      </c>
      <c r="C165" s="13"/>
      <c r="D165" s="135"/>
      <c r="E165" s="135"/>
      <c r="F165" s="12"/>
      <c r="G165" s="53" t="str">
        <f>IF(C165="","",IF(C165="Yes","Describe how and where WAFs are currently implemented in your environment.","Describe any plans to implement a WAF in your environment."))</f>
        <v/>
      </c>
      <c r="H165" s="36"/>
      <c r="I165" s="36"/>
      <c r="J165" s="75"/>
      <c r="K165" s="78"/>
      <c r="L165" s="76">
        <f t="shared" si="3"/>
        <v>0</v>
      </c>
      <c r="M165" s="113"/>
      <c r="N165" s="113" t="s">
        <v>1060</v>
      </c>
      <c r="O165" s="113"/>
      <c r="P165" s="112" t="s">
        <v>852</v>
      </c>
      <c r="Q165" s="112" t="s">
        <v>852</v>
      </c>
      <c r="R165" s="112" t="s">
        <v>853</v>
      </c>
      <c r="S165" s="143" t="s">
        <v>1156</v>
      </c>
      <c r="T165" s="114" t="s">
        <v>854</v>
      </c>
      <c r="U165" s="108"/>
      <c r="V165" s="107" t="s">
        <v>718</v>
      </c>
      <c r="W165"/>
      <c r="X165"/>
      <c r="Y165"/>
      <c r="Z165"/>
      <c r="AA165"/>
      <c r="AB165"/>
      <c r="AC165"/>
      <c r="AD165"/>
      <c r="AE165"/>
      <c r="AF165"/>
      <c r="AG165"/>
      <c r="AH165"/>
      <c r="AI165"/>
      <c r="AJ165"/>
      <c r="AK165"/>
      <c r="AL165"/>
      <c r="AM165"/>
      <c r="AN165"/>
      <c r="AO165"/>
      <c r="AP165"/>
      <c r="AQ165"/>
      <c r="AR165"/>
      <c r="AS165"/>
      <c r="AT165"/>
      <c r="AU165"/>
      <c r="AV165"/>
      <c r="AW165"/>
      <c r="AX165"/>
      <c r="AY165"/>
      <c r="AZ165"/>
      <c r="BA165"/>
      <c r="BB165"/>
      <c r="BC165"/>
      <c r="BD165"/>
      <c r="BE165"/>
      <c r="BF165"/>
      <c r="BG165"/>
      <c r="BH165"/>
      <c r="BI165"/>
      <c r="BJ165"/>
      <c r="BK165"/>
      <c r="BL165"/>
      <c r="BM165"/>
      <c r="BN165"/>
      <c r="BO165"/>
      <c r="BP165"/>
      <c r="BQ165"/>
      <c r="BR165"/>
      <c r="BS165"/>
      <c r="BT165"/>
      <c r="BU165"/>
      <c r="BV165"/>
      <c r="BW165"/>
      <c r="BX165"/>
      <c r="BY165"/>
      <c r="BZ165"/>
      <c r="CA165"/>
      <c r="CB165"/>
      <c r="CC165"/>
      <c r="CD165"/>
      <c r="CE165"/>
      <c r="CF165"/>
      <c r="CG165"/>
      <c r="CH165"/>
      <c r="CI165"/>
      <c r="CJ165"/>
      <c r="CK165"/>
      <c r="CL165"/>
      <c r="CM165"/>
      <c r="CN165"/>
      <c r="CO165"/>
      <c r="CP165"/>
      <c r="CQ165"/>
      <c r="CR165"/>
      <c r="CS165"/>
      <c r="CT165"/>
      <c r="CU165"/>
      <c r="CV165"/>
      <c r="CW165"/>
      <c r="CX165"/>
      <c r="CY165"/>
      <c r="CZ165"/>
      <c r="DA165"/>
      <c r="DB165"/>
      <c r="DC165"/>
      <c r="DD165"/>
      <c r="DE165"/>
      <c r="DF165"/>
      <c r="DG165"/>
      <c r="DH165"/>
      <c r="DI165"/>
      <c r="DJ165"/>
      <c r="DK165"/>
      <c r="DL165"/>
      <c r="DM165"/>
      <c r="DN165"/>
      <c r="DO165"/>
      <c r="DP165"/>
      <c r="DQ165"/>
      <c r="DR165"/>
      <c r="DS165"/>
      <c r="DT165"/>
      <c r="DU165"/>
      <c r="DV165"/>
      <c r="DW165"/>
      <c r="DX165"/>
      <c r="DY165"/>
      <c r="DZ165"/>
      <c r="EA165"/>
      <c r="EB165"/>
      <c r="EC165"/>
      <c r="ED165"/>
      <c r="EE165"/>
      <c r="EF165"/>
      <c r="EG165"/>
      <c r="EH165"/>
      <c r="EI165"/>
      <c r="EJ165"/>
      <c r="EK165"/>
      <c r="EL165"/>
      <c r="EM165"/>
      <c r="EN165"/>
      <c r="EO165"/>
      <c r="EP165"/>
      <c r="EQ165"/>
      <c r="ER165"/>
      <c r="ES165"/>
      <c r="ET165"/>
      <c r="EU165"/>
      <c r="EV165"/>
      <c r="EW165"/>
      <c r="EX165"/>
      <c r="EY165"/>
      <c r="EZ165"/>
      <c r="FA165"/>
      <c r="FB165"/>
      <c r="FC165"/>
      <c r="FD165"/>
      <c r="FE165"/>
      <c r="FF165"/>
      <c r="FG165"/>
      <c r="FH165"/>
      <c r="FI165"/>
      <c r="FJ165"/>
      <c r="FK165"/>
      <c r="FL165"/>
      <c r="FM165"/>
      <c r="FN165"/>
      <c r="FO165"/>
      <c r="FP165"/>
      <c r="FQ165"/>
      <c r="FR165"/>
      <c r="FS165"/>
      <c r="FT165"/>
    </row>
    <row r="166" spans="1:176" ht="47.25" x14ac:dyDescent="0.2">
      <c r="A166" s="90" t="s">
        <v>330</v>
      </c>
      <c r="B166" s="18" t="s">
        <v>70</v>
      </c>
      <c r="C166" s="13"/>
      <c r="D166" s="135"/>
      <c r="E166" s="135"/>
      <c r="F166" s="12"/>
      <c r="G166" s="53" t="str">
        <f>IF(C166="","",IF(C166="Yes","Describe how and where SPI firewalls are currently implemented in your environment.","State any plans to implement SPI firewalls in your environment."))</f>
        <v/>
      </c>
      <c r="H166" s="36"/>
      <c r="I166" s="36"/>
      <c r="J166" s="75"/>
      <c r="K166" s="78"/>
      <c r="L166" s="76">
        <f t="shared" si="3"/>
        <v>0</v>
      </c>
      <c r="M166" s="113"/>
      <c r="N166" s="113" t="s">
        <v>1060</v>
      </c>
      <c r="O166" s="113"/>
      <c r="P166" s="112" t="s">
        <v>852</v>
      </c>
      <c r="Q166" s="112" t="s">
        <v>852</v>
      </c>
      <c r="R166" s="112" t="s">
        <v>853</v>
      </c>
      <c r="S166" s="143" t="s">
        <v>1156</v>
      </c>
      <c r="T166" s="114" t="s">
        <v>855</v>
      </c>
      <c r="U166" s="108" t="s">
        <v>856</v>
      </c>
      <c r="V166" s="107" t="s">
        <v>718</v>
      </c>
      <c r="W166"/>
      <c r="X166"/>
      <c r="Y166"/>
      <c r="Z166"/>
      <c r="AA166"/>
      <c r="AB166"/>
      <c r="AC166"/>
      <c r="AD166"/>
      <c r="AE166"/>
      <c r="AF166"/>
      <c r="AG166"/>
      <c r="AH166"/>
      <c r="AI166"/>
      <c r="AJ166"/>
      <c r="AK166"/>
      <c r="AL166"/>
      <c r="AM166"/>
      <c r="AN166"/>
      <c r="AO166"/>
      <c r="AP166"/>
      <c r="AQ166"/>
      <c r="AR166"/>
      <c r="AS166"/>
      <c r="AT166"/>
      <c r="AU166"/>
      <c r="AV166"/>
      <c r="AW166"/>
      <c r="AX166"/>
      <c r="AY166"/>
      <c r="AZ166"/>
      <c r="BA166"/>
      <c r="BB166"/>
      <c r="BC166"/>
      <c r="BD166"/>
      <c r="BE166"/>
      <c r="BF166"/>
      <c r="BG166"/>
      <c r="BH166"/>
      <c r="BI166"/>
      <c r="BJ166"/>
      <c r="BK166"/>
      <c r="BL166"/>
      <c r="BM166"/>
      <c r="BN166"/>
      <c r="BO166"/>
      <c r="BP166"/>
      <c r="BQ166"/>
      <c r="BR166"/>
      <c r="BS166"/>
      <c r="BT166"/>
      <c r="BU166"/>
      <c r="BV166"/>
      <c r="BW166"/>
      <c r="BX166"/>
      <c r="BY166"/>
      <c r="BZ166"/>
      <c r="CA166"/>
      <c r="CB166"/>
      <c r="CC166"/>
      <c r="CD166"/>
      <c r="CE166"/>
      <c r="CF166"/>
      <c r="CG166"/>
      <c r="CH166"/>
      <c r="CI166"/>
      <c r="CJ166"/>
      <c r="CK166"/>
      <c r="CL166"/>
      <c r="CM166"/>
      <c r="CN166"/>
      <c r="CO166"/>
      <c r="CP166"/>
      <c r="CQ166"/>
      <c r="CR166"/>
      <c r="CS166"/>
      <c r="CT166"/>
      <c r="CU166"/>
      <c r="CV166"/>
      <c r="CW166"/>
      <c r="CX166"/>
      <c r="CY166"/>
      <c r="CZ166"/>
      <c r="DA166"/>
      <c r="DB166"/>
      <c r="DC166"/>
      <c r="DD166"/>
      <c r="DE166"/>
      <c r="DF166"/>
      <c r="DG166"/>
      <c r="DH166"/>
      <c r="DI166"/>
      <c r="DJ166"/>
      <c r="DK166"/>
      <c r="DL166"/>
      <c r="DM166"/>
      <c r="DN166"/>
      <c r="DO166"/>
      <c r="DP166"/>
      <c r="DQ166"/>
      <c r="DR166"/>
      <c r="DS166"/>
      <c r="DT166"/>
      <c r="DU166"/>
      <c r="DV166"/>
      <c r="DW166"/>
      <c r="DX166"/>
      <c r="DY166"/>
      <c r="DZ166"/>
      <c r="EA166"/>
      <c r="EB166"/>
      <c r="EC166"/>
      <c r="ED166"/>
      <c r="EE166"/>
      <c r="EF166"/>
      <c r="EG166"/>
      <c r="EH166"/>
      <c r="EI166"/>
      <c r="EJ166"/>
      <c r="EK166"/>
      <c r="EL166"/>
      <c r="EM166"/>
      <c r="EN166"/>
      <c r="EO166"/>
      <c r="EP166"/>
      <c r="EQ166"/>
      <c r="ER166"/>
      <c r="ES166"/>
      <c r="ET166"/>
      <c r="EU166"/>
      <c r="EV166"/>
      <c r="EW166"/>
      <c r="EX166"/>
      <c r="EY166"/>
      <c r="EZ166"/>
      <c r="FA166"/>
      <c r="FB166"/>
      <c r="FC166"/>
      <c r="FD166"/>
      <c r="FE166"/>
      <c r="FF166"/>
      <c r="FG166"/>
      <c r="FH166"/>
      <c r="FI166"/>
      <c r="FJ166"/>
      <c r="FK166"/>
      <c r="FL166"/>
      <c r="FM166"/>
      <c r="FN166"/>
      <c r="FO166"/>
      <c r="FP166"/>
      <c r="FQ166"/>
      <c r="FR166"/>
      <c r="FS166"/>
      <c r="FT166"/>
    </row>
    <row r="167" spans="1:176" ht="18" x14ac:dyDescent="0.2">
      <c r="A167" s="90" t="s">
        <v>194</v>
      </c>
      <c r="B167" s="18" t="s">
        <v>499</v>
      </c>
      <c r="C167" s="12"/>
      <c r="D167" s="138"/>
      <c r="E167" s="138"/>
      <c r="F167" s="12"/>
      <c r="G167" s="53"/>
      <c r="H167" s="36"/>
      <c r="I167" s="36"/>
      <c r="J167" s="75"/>
      <c r="K167" s="78"/>
      <c r="L167" s="76">
        <f t="shared" si="3"/>
        <v>0</v>
      </c>
      <c r="M167" s="113"/>
      <c r="N167" s="113"/>
      <c r="O167" s="113"/>
      <c r="P167" s="112"/>
      <c r="Q167" s="112"/>
      <c r="R167" s="112"/>
      <c r="S167" s="112"/>
      <c r="T167" s="112"/>
      <c r="U167" s="108"/>
      <c r="V167" s="107"/>
      <c r="W167"/>
      <c r="X167"/>
      <c r="Y167"/>
      <c r="Z167"/>
      <c r="AA167"/>
      <c r="AB167"/>
      <c r="AC167"/>
      <c r="AD167"/>
      <c r="AE167"/>
      <c r="AF167"/>
      <c r="AG167"/>
      <c r="AH167"/>
      <c r="AI167"/>
      <c r="AJ167"/>
      <c r="AK167"/>
      <c r="AL167"/>
      <c r="AM167"/>
      <c r="AN167"/>
      <c r="AO167"/>
      <c r="AP167"/>
      <c r="AQ167"/>
      <c r="AR167"/>
      <c r="AS167"/>
      <c r="AT167"/>
      <c r="AU167"/>
      <c r="AV167"/>
      <c r="AW167"/>
      <c r="AX167"/>
      <c r="AY167"/>
      <c r="AZ167"/>
      <c r="BA167"/>
      <c r="BB167"/>
      <c r="BC167"/>
      <c r="BD167"/>
      <c r="BE167"/>
      <c r="BF167"/>
      <c r="BG167"/>
      <c r="BH167"/>
      <c r="BI167"/>
      <c r="BJ167"/>
      <c r="BK167"/>
      <c r="BL167"/>
      <c r="BM167"/>
      <c r="BN167"/>
      <c r="BO167"/>
      <c r="BP167"/>
      <c r="BQ167"/>
      <c r="BR167"/>
      <c r="BS167"/>
      <c r="BT167"/>
      <c r="BU167"/>
      <c r="BV167"/>
      <c r="BW167"/>
      <c r="BX167"/>
      <c r="BY167"/>
      <c r="BZ167"/>
      <c r="CA167"/>
      <c r="CB167"/>
      <c r="CC167"/>
      <c r="CD167"/>
      <c r="CE167"/>
      <c r="CF167"/>
      <c r="CG167"/>
      <c r="CH167"/>
      <c r="CI167"/>
      <c r="CJ167"/>
      <c r="CK167"/>
      <c r="CL167"/>
      <c r="CM167"/>
      <c r="CN167"/>
      <c r="CO167"/>
      <c r="CP167"/>
      <c r="CQ167"/>
      <c r="CR167"/>
      <c r="CS167"/>
      <c r="CT167"/>
      <c r="CU167"/>
      <c r="CV167"/>
      <c r="CW167"/>
      <c r="CX167"/>
      <c r="CY167"/>
      <c r="CZ167"/>
      <c r="DA167"/>
      <c r="DB167"/>
      <c r="DC167"/>
      <c r="DD167"/>
      <c r="DE167"/>
      <c r="DF167"/>
      <c r="DG167"/>
      <c r="DH167"/>
      <c r="DI167"/>
      <c r="DJ167"/>
      <c r="DK167"/>
      <c r="DL167"/>
      <c r="DM167"/>
      <c r="DN167"/>
      <c r="DO167"/>
      <c r="DP167"/>
      <c r="DQ167"/>
      <c r="DR167"/>
      <c r="DS167"/>
      <c r="DT167"/>
      <c r="DU167"/>
      <c r="DV167"/>
      <c r="DW167"/>
      <c r="DX167"/>
      <c r="DY167"/>
      <c r="DZ167"/>
      <c r="EA167"/>
      <c r="EB167"/>
      <c r="EC167"/>
      <c r="ED167"/>
      <c r="EE167"/>
      <c r="EF167"/>
      <c r="EG167"/>
      <c r="EH167"/>
      <c r="EI167"/>
      <c r="EJ167"/>
      <c r="EK167"/>
      <c r="EL167"/>
      <c r="EM167"/>
      <c r="EN167"/>
      <c r="EO167"/>
      <c r="EP167"/>
      <c r="EQ167"/>
      <c r="ER167"/>
      <c r="ES167"/>
      <c r="ET167"/>
      <c r="EU167"/>
      <c r="EV167"/>
      <c r="EW167"/>
      <c r="EX167"/>
      <c r="EY167"/>
      <c r="EZ167"/>
      <c r="FA167"/>
      <c r="FB167"/>
      <c r="FC167"/>
      <c r="FD167"/>
      <c r="FE167"/>
      <c r="FF167"/>
      <c r="FG167"/>
      <c r="FH167"/>
      <c r="FI167"/>
      <c r="FJ167"/>
      <c r="FK167"/>
      <c r="FL167"/>
      <c r="FM167"/>
      <c r="FN167"/>
      <c r="FO167"/>
      <c r="FP167"/>
      <c r="FQ167"/>
      <c r="FR167"/>
      <c r="FS167"/>
      <c r="FT167"/>
    </row>
    <row r="168" spans="1:176" ht="47.25" x14ac:dyDescent="0.2">
      <c r="A168" s="90" t="s">
        <v>195</v>
      </c>
      <c r="B168" s="18" t="s">
        <v>72</v>
      </c>
      <c r="C168" s="13"/>
      <c r="D168" s="135"/>
      <c r="E168" s="135"/>
      <c r="F168" s="12"/>
      <c r="G168" s="53" t="str">
        <f>IF(C168="","",IF(C168="Yes","","Please describe for which network(s) and/or tool(s) audit logs are not available."))</f>
        <v/>
      </c>
      <c r="H168" s="36"/>
      <c r="I168" s="36"/>
      <c r="J168" s="75"/>
      <c r="K168" s="78"/>
      <c r="L168" s="76">
        <f t="shared" si="3"/>
        <v>0</v>
      </c>
      <c r="M168" s="113"/>
      <c r="N168" s="113"/>
      <c r="O168" s="113"/>
      <c r="P168" s="112" t="s">
        <v>857</v>
      </c>
      <c r="Q168" s="112" t="s">
        <v>857</v>
      </c>
      <c r="R168" s="112" t="s">
        <v>858</v>
      </c>
      <c r="S168" s="143" t="s">
        <v>1165</v>
      </c>
      <c r="T168" s="114" t="s">
        <v>859</v>
      </c>
      <c r="U168" s="108" t="s">
        <v>738</v>
      </c>
      <c r="V168" s="117" t="s">
        <v>860</v>
      </c>
      <c r="W168"/>
      <c r="X168"/>
      <c r="Y168"/>
      <c r="Z168"/>
      <c r="AA168"/>
      <c r="AB168"/>
      <c r="AC168"/>
      <c r="AD168"/>
      <c r="AE168"/>
      <c r="AF168"/>
      <c r="AG168"/>
      <c r="AH168"/>
      <c r="AI168"/>
      <c r="AJ168"/>
      <c r="AK168"/>
      <c r="AL168"/>
      <c r="AM168"/>
      <c r="AN168"/>
      <c r="AO168"/>
      <c r="AP168"/>
      <c r="AQ168"/>
      <c r="AR168"/>
      <c r="AS168"/>
      <c r="AT168"/>
      <c r="AU168"/>
      <c r="AV168"/>
      <c r="AW168"/>
      <c r="AX168"/>
      <c r="AY168"/>
      <c r="AZ168"/>
      <c r="BA168"/>
      <c r="BB168"/>
      <c r="BC168"/>
      <c r="BD168"/>
      <c r="BE168"/>
      <c r="BF168"/>
      <c r="BG168"/>
      <c r="BH168"/>
      <c r="BI168"/>
      <c r="BJ168"/>
      <c r="BK168"/>
      <c r="BL168"/>
      <c r="BM168"/>
      <c r="BN168"/>
      <c r="BO168"/>
      <c r="BP168"/>
      <c r="BQ168"/>
      <c r="BR168"/>
      <c r="BS168"/>
      <c r="BT168"/>
      <c r="BU168"/>
      <c r="BV168"/>
      <c r="BW168"/>
      <c r="BX168"/>
      <c r="BY168"/>
      <c r="BZ168"/>
      <c r="CA168"/>
      <c r="CB168"/>
      <c r="CC168"/>
      <c r="CD168"/>
      <c r="CE168"/>
      <c r="CF168"/>
      <c r="CG168"/>
      <c r="CH168"/>
      <c r="CI168"/>
      <c r="CJ168"/>
      <c r="CK168"/>
      <c r="CL168"/>
      <c r="CM168"/>
      <c r="CN168"/>
      <c r="CO168"/>
      <c r="CP168"/>
      <c r="CQ168"/>
      <c r="CR168"/>
      <c r="CS168"/>
      <c r="CT168"/>
      <c r="CU168"/>
      <c r="CV168"/>
      <c r="CW168"/>
      <c r="CX168"/>
      <c r="CY168"/>
      <c r="CZ168"/>
      <c r="DA168"/>
      <c r="DB168"/>
      <c r="DC168"/>
      <c r="DD168"/>
      <c r="DE168"/>
      <c r="DF168"/>
      <c r="DG168"/>
      <c r="DH168"/>
      <c r="DI168"/>
      <c r="DJ168"/>
      <c r="DK168"/>
      <c r="DL168"/>
      <c r="DM168"/>
      <c r="DN168"/>
      <c r="DO168"/>
      <c r="DP168"/>
      <c r="DQ168"/>
      <c r="DR168"/>
      <c r="DS168"/>
      <c r="DT168"/>
      <c r="DU168"/>
      <c r="DV168"/>
      <c r="DW168"/>
      <c r="DX168"/>
      <c r="DY168"/>
      <c r="DZ168"/>
      <c r="EA168"/>
      <c r="EB168"/>
      <c r="EC168"/>
      <c r="ED168"/>
      <c r="EE168"/>
      <c r="EF168"/>
      <c r="EG168"/>
      <c r="EH168"/>
      <c r="EI168"/>
      <c r="EJ168"/>
      <c r="EK168"/>
      <c r="EL168"/>
      <c r="EM168"/>
      <c r="EN168"/>
      <c r="EO168"/>
      <c r="EP168"/>
      <c r="EQ168"/>
      <c r="ER168"/>
      <c r="ES168"/>
      <c r="ET168"/>
      <c r="EU168"/>
      <c r="EV168"/>
      <c r="EW168"/>
      <c r="EX168"/>
      <c r="EY168"/>
      <c r="EZ168"/>
      <c r="FA168"/>
      <c r="FB168"/>
      <c r="FC168"/>
      <c r="FD168"/>
      <c r="FE168"/>
      <c r="FF168"/>
      <c r="FG168"/>
      <c r="FH168"/>
      <c r="FI168"/>
      <c r="FJ168"/>
      <c r="FK168"/>
      <c r="FL168"/>
      <c r="FM168"/>
      <c r="FN168"/>
      <c r="FO168"/>
      <c r="FP168"/>
      <c r="FQ168"/>
      <c r="FR168"/>
      <c r="FS168"/>
      <c r="FT168"/>
    </row>
    <row r="169" spans="1:176" ht="31.5" x14ac:dyDescent="0.2">
      <c r="A169" s="90" t="s">
        <v>196</v>
      </c>
      <c r="B169" s="18" t="s">
        <v>535</v>
      </c>
      <c r="C169" s="13"/>
      <c r="D169" s="135"/>
      <c r="E169" s="135"/>
      <c r="F169" s="12"/>
      <c r="G169" s="53" t="str">
        <f>IF(C169="","",IF(C169="Yes","Please describe how the development environments/systems are isolated.","Describe any plans to segregate development environments/systems from other networks."))</f>
        <v/>
      </c>
      <c r="H169" s="36"/>
      <c r="I169" s="36"/>
      <c r="J169" s="75"/>
      <c r="K169" s="78"/>
      <c r="L169" s="76">
        <f t="shared" si="3"/>
        <v>0</v>
      </c>
      <c r="M169" s="113"/>
      <c r="N169" s="113"/>
      <c r="O169" s="113" t="s">
        <v>1060</v>
      </c>
      <c r="P169" s="114" t="s">
        <v>861</v>
      </c>
      <c r="Q169" s="114" t="s">
        <v>861</v>
      </c>
      <c r="R169" s="112"/>
      <c r="S169" s="143" t="s">
        <v>1149</v>
      </c>
      <c r="T169" s="114" t="s">
        <v>862</v>
      </c>
      <c r="U169" s="108" t="s">
        <v>863</v>
      </c>
      <c r="V169" s="107" t="s">
        <v>674</v>
      </c>
      <c r="W169"/>
      <c r="X169"/>
      <c r="Y169"/>
      <c r="Z169"/>
      <c r="AA169"/>
      <c r="AB169"/>
      <c r="AC169"/>
      <c r="AD169"/>
      <c r="AE169"/>
      <c r="AF169"/>
      <c r="AG169"/>
      <c r="AH169"/>
      <c r="AI169"/>
      <c r="AJ169"/>
      <c r="AK169"/>
      <c r="AL169"/>
      <c r="AM169"/>
      <c r="AN169"/>
      <c r="AO169"/>
      <c r="AP169"/>
      <c r="AQ169"/>
      <c r="AR169"/>
      <c r="AS169"/>
      <c r="AT169"/>
      <c r="AU169"/>
      <c r="AV169"/>
      <c r="AW169"/>
      <c r="AX169"/>
      <c r="AY169"/>
      <c r="AZ169"/>
      <c r="BA169"/>
      <c r="BB169"/>
      <c r="BC169"/>
      <c r="BD169"/>
      <c r="BE169"/>
      <c r="BF169"/>
      <c r="BG169"/>
      <c r="BH169"/>
      <c r="BI169"/>
      <c r="BJ169"/>
      <c r="BK169"/>
      <c r="BL169"/>
      <c r="BM169"/>
      <c r="BN169"/>
      <c r="BO169"/>
      <c r="BP169"/>
      <c r="BQ169"/>
      <c r="BR169"/>
      <c r="BS169"/>
      <c r="BT169"/>
      <c r="BU169"/>
      <c r="BV169"/>
      <c r="BW169"/>
      <c r="BX169"/>
      <c r="BY169"/>
      <c r="BZ169"/>
      <c r="CA169"/>
      <c r="CB169"/>
      <c r="CC169"/>
      <c r="CD169"/>
      <c r="CE169"/>
      <c r="CF169"/>
      <c r="CG169"/>
      <c r="CH169"/>
      <c r="CI169"/>
      <c r="CJ169"/>
      <c r="CK169"/>
      <c r="CL169"/>
      <c r="CM169"/>
      <c r="CN169"/>
      <c r="CO169"/>
      <c r="CP169"/>
      <c r="CQ169"/>
      <c r="CR169"/>
      <c r="CS169"/>
      <c r="CT169"/>
      <c r="CU169"/>
      <c r="CV169"/>
      <c r="CW169"/>
      <c r="CX169"/>
      <c r="CY169"/>
      <c r="CZ169"/>
      <c r="DA169"/>
      <c r="DB169"/>
      <c r="DC169"/>
      <c r="DD169"/>
      <c r="DE169"/>
      <c r="DF169"/>
      <c r="DG169"/>
      <c r="DH169"/>
      <c r="DI169"/>
      <c r="DJ169"/>
      <c r="DK169"/>
      <c r="DL169"/>
      <c r="DM169"/>
      <c r="DN169"/>
      <c r="DO169"/>
      <c r="DP169"/>
      <c r="DQ169"/>
      <c r="DR169"/>
      <c r="DS169"/>
      <c r="DT169"/>
      <c r="DU169"/>
      <c r="DV169"/>
      <c r="DW169"/>
      <c r="DX169"/>
      <c r="DY169"/>
      <c r="DZ169"/>
      <c r="EA169"/>
      <c r="EB169"/>
      <c r="EC169"/>
      <c r="ED169"/>
      <c r="EE169"/>
      <c r="EF169"/>
      <c r="EG169"/>
      <c r="EH169"/>
      <c r="EI169"/>
      <c r="EJ169"/>
      <c r="EK169"/>
      <c r="EL169"/>
      <c r="EM169"/>
      <c r="EN169"/>
      <c r="EO169"/>
      <c r="EP169"/>
      <c r="EQ169"/>
      <c r="ER169"/>
      <c r="ES169"/>
      <c r="ET169"/>
      <c r="EU169"/>
      <c r="EV169"/>
      <c r="EW169"/>
      <c r="EX169"/>
      <c r="EY169"/>
      <c r="EZ169"/>
      <c r="FA169"/>
      <c r="FB169"/>
      <c r="FC169"/>
      <c r="FD169"/>
      <c r="FE169"/>
      <c r="FF169"/>
      <c r="FG169"/>
      <c r="FH169"/>
      <c r="FI169"/>
      <c r="FJ169"/>
      <c r="FK169"/>
      <c r="FL169"/>
      <c r="FM169"/>
      <c r="FN169"/>
      <c r="FO169"/>
      <c r="FP169"/>
      <c r="FQ169"/>
      <c r="FR169"/>
      <c r="FS169"/>
      <c r="FT169"/>
    </row>
    <row r="170" spans="1:176" ht="42.75" x14ac:dyDescent="0.2">
      <c r="A170" s="90" t="s">
        <v>197</v>
      </c>
      <c r="B170" s="18" t="s">
        <v>137</v>
      </c>
      <c r="C170" s="12"/>
      <c r="D170" s="138"/>
      <c r="E170" s="138"/>
      <c r="F170" s="12"/>
      <c r="G170" s="53"/>
      <c r="H170" s="36"/>
      <c r="I170" s="36"/>
      <c r="J170" s="75"/>
      <c r="K170" s="78"/>
      <c r="L170" s="76">
        <f t="shared" si="3"/>
        <v>0</v>
      </c>
      <c r="M170" s="113"/>
      <c r="N170" s="113"/>
      <c r="O170" s="113"/>
      <c r="P170" s="112"/>
      <c r="Q170" s="112"/>
      <c r="R170" s="112"/>
      <c r="S170" s="112"/>
      <c r="T170" s="112"/>
      <c r="U170" s="108"/>
      <c r="V170" s="107"/>
      <c r="W170"/>
      <c r="X170"/>
      <c r="Y170"/>
      <c r="Z170"/>
      <c r="AA170"/>
      <c r="AB170"/>
      <c r="AC170"/>
      <c r="AD170"/>
      <c r="AE170"/>
      <c r="AF170"/>
      <c r="AG170"/>
      <c r="AH170"/>
      <c r="AI170"/>
      <c r="AJ170"/>
      <c r="AK170"/>
      <c r="AL170"/>
      <c r="AM170"/>
      <c r="AN170"/>
      <c r="AO170"/>
      <c r="AP170"/>
      <c r="AQ170"/>
      <c r="AR170"/>
      <c r="AS170"/>
      <c r="AT170"/>
      <c r="AU170"/>
      <c r="AV170"/>
      <c r="AW170"/>
      <c r="AX170"/>
      <c r="AY170"/>
      <c r="AZ170"/>
      <c r="BA170"/>
      <c r="BB170"/>
      <c r="BC170"/>
      <c r="BD170"/>
      <c r="BE170"/>
      <c r="BF170"/>
      <c r="BG170"/>
      <c r="BH170"/>
      <c r="BI170"/>
      <c r="BJ170"/>
      <c r="BK170"/>
      <c r="BL170"/>
      <c r="BM170"/>
      <c r="BN170"/>
      <c r="BO170"/>
      <c r="BP170"/>
      <c r="BQ170"/>
      <c r="BR170"/>
      <c r="BS170"/>
      <c r="BT170"/>
      <c r="BU170"/>
      <c r="BV170"/>
      <c r="BW170"/>
      <c r="BX170"/>
      <c r="BY170"/>
      <c r="BZ170"/>
      <c r="CA170"/>
      <c r="CB170"/>
      <c r="CC170"/>
      <c r="CD170"/>
      <c r="CE170"/>
      <c r="CF170"/>
      <c r="CG170"/>
      <c r="CH170"/>
      <c r="CI170"/>
      <c r="CJ170"/>
      <c r="CK170"/>
      <c r="CL170"/>
      <c r="CM170"/>
      <c r="CN170"/>
      <c r="CO170"/>
      <c r="CP170"/>
      <c r="CQ170"/>
      <c r="CR170"/>
      <c r="CS170"/>
      <c r="CT170"/>
      <c r="CU170"/>
      <c r="CV170"/>
      <c r="CW170"/>
      <c r="CX170"/>
      <c r="CY170"/>
      <c r="CZ170"/>
      <c r="DA170"/>
      <c r="DB170"/>
      <c r="DC170"/>
      <c r="DD170"/>
      <c r="DE170"/>
      <c r="DF170"/>
      <c r="DG170"/>
      <c r="DH170"/>
      <c r="DI170"/>
      <c r="DJ170"/>
      <c r="DK170"/>
      <c r="DL170"/>
      <c r="DM170"/>
      <c r="DN170"/>
      <c r="DO170"/>
      <c r="DP170"/>
      <c r="DQ170"/>
      <c r="DR170"/>
      <c r="DS170"/>
      <c r="DT170"/>
      <c r="DU170"/>
      <c r="DV170"/>
      <c r="DW170"/>
      <c r="DX170"/>
      <c r="DY170"/>
      <c r="DZ170"/>
      <c r="EA170"/>
      <c r="EB170"/>
      <c r="EC170"/>
      <c r="ED170"/>
      <c r="EE170"/>
      <c r="EF170"/>
      <c r="EG170"/>
      <c r="EH170"/>
      <c r="EI170"/>
      <c r="EJ170"/>
      <c r="EK170"/>
      <c r="EL170"/>
      <c r="EM170"/>
      <c r="EN170"/>
      <c r="EO170"/>
      <c r="EP170"/>
      <c r="EQ170"/>
      <c r="ER170"/>
      <c r="ES170"/>
      <c r="ET170"/>
      <c r="EU170"/>
      <c r="EV170"/>
      <c r="EW170"/>
      <c r="EX170"/>
      <c r="EY170"/>
      <c r="EZ170"/>
      <c r="FA170"/>
      <c r="FB170"/>
      <c r="FC170"/>
      <c r="FD170"/>
      <c r="FE170"/>
      <c r="FF170"/>
      <c r="FG170"/>
      <c r="FH170"/>
      <c r="FI170"/>
      <c r="FJ170"/>
      <c r="FK170"/>
      <c r="FL170"/>
      <c r="FM170"/>
      <c r="FN170"/>
      <c r="FO170"/>
      <c r="FP170"/>
      <c r="FQ170"/>
      <c r="FR170"/>
      <c r="FS170"/>
      <c r="FT170"/>
    </row>
    <row r="171" spans="1:176" ht="18" x14ac:dyDescent="0.2">
      <c r="A171" s="90" t="s">
        <v>198</v>
      </c>
      <c r="B171" s="18" t="s">
        <v>65</v>
      </c>
      <c r="C171" s="13"/>
      <c r="D171" s="135"/>
      <c r="E171" s="135"/>
      <c r="F171" s="12"/>
      <c r="G171" s="53" t="str">
        <f>IF(C171="","",IF(C171="Yes","Please provide a copy of the SOC 2 Type 2 audit report.","Describe any plans to conduct a SOC 2 Type 2 audit."))</f>
        <v/>
      </c>
      <c r="H171" s="36"/>
      <c r="I171" s="36"/>
      <c r="J171" s="75"/>
      <c r="K171" s="78"/>
      <c r="L171" s="76">
        <f t="shared" si="3"/>
        <v>0</v>
      </c>
      <c r="M171" s="113"/>
      <c r="N171" s="113"/>
      <c r="O171" s="113"/>
      <c r="P171" s="112"/>
      <c r="Q171" s="112"/>
      <c r="R171" s="112"/>
      <c r="S171" s="112"/>
      <c r="T171" s="112"/>
      <c r="U171" s="108"/>
      <c r="V171" s="107"/>
      <c r="W171"/>
      <c r="X171"/>
      <c r="Y171"/>
      <c r="Z171"/>
      <c r="AA171"/>
      <c r="AB171"/>
      <c r="AC171"/>
      <c r="AD171"/>
      <c r="AE171"/>
      <c r="AF171"/>
      <c r="AG171"/>
      <c r="AH171"/>
      <c r="AI171"/>
      <c r="AJ171"/>
      <c r="AK171"/>
      <c r="AL171"/>
      <c r="AM171"/>
      <c r="AN171"/>
      <c r="AO171"/>
      <c r="AP171"/>
      <c r="AQ171"/>
      <c r="AR171"/>
      <c r="AS171"/>
      <c r="AT171"/>
      <c r="AU171"/>
      <c r="AV171"/>
      <c r="AW171"/>
      <c r="AX171"/>
      <c r="AY171"/>
      <c r="AZ171"/>
      <c r="BA171"/>
      <c r="BB171"/>
      <c r="BC171"/>
      <c r="BD171"/>
      <c r="BE171"/>
      <c r="BF171"/>
      <c r="BG171"/>
      <c r="BH171"/>
      <c r="BI171"/>
      <c r="BJ171"/>
      <c r="BK171"/>
      <c r="BL171"/>
      <c r="BM171"/>
      <c r="BN171"/>
      <c r="BO171"/>
      <c r="BP171"/>
      <c r="BQ171"/>
      <c r="BR171"/>
      <c r="BS171"/>
      <c r="BT171"/>
      <c r="BU171"/>
      <c r="BV171"/>
      <c r="BW171"/>
      <c r="BX171"/>
      <c r="BY171"/>
      <c r="BZ171"/>
      <c r="CA171"/>
      <c r="CB171"/>
      <c r="CC171"/>
      <c r="CD171"/>
      <c r="CE171"/>
      <c r="CF171"/>
      <c r="CG171"/>
      <c r="CH171"/>
      <c r="CI171"/>
      <c r="CJ171"/>
      <c r="CK171"/>
      <c r="CL171"/>
      <c r="CM171"/>
      <c r="CN171"/>
      <c r="CO171"/>
      <c r="CP171"/>
      <c r="CQ171"/>
      <c r="CR171"/>
      <c r="CS171"/>
      <c r="CT171"/>
      <c r="CU171"/>
      <c r="CV171"/>
      <c r="CW171"/>
      <c r="CX171"/>
      <c r="CY171"/>
      <c r="CZ171"/>
      <c r="DA171"/>
      <c r="DB171"/>
      <c r="DC171"/>
      <c r="DD171"/>
      <c r="DE171"/>
      <c r="DF171"/>
      <c r="DG171"/>
      <c r="DH171"/>
      <c r="DI171"/>
      <c r="DJ171"/>
      <c r="DK171"/>
      <c r="DL171"/>
      <c r="DM171"/>
      <c r="DN171"/>
      <c r="DO171"/>
      <c r="DP171"/>
      <c r="DQ171"/>
      <c r="DR171"/>
      <c r="DS171"/>
      <c r="DT171"/>
      <c r="DU171"/>
      <c r="DV171"/>
      <c r="DW171"/>
      <c r="DX171"/>
      <c r="DY171"/>
      <c r="DZ171"/>
      <c r="EA171"/>
      <c r="EB171"/>
      <c r="EC171"/>
      <c r="ED171"/>
      <c r="EE171"/>
      <c r="EF171"/>
      <c r="EG171"/>
      <c r="EH171"/>
      <c r="EI171"/>
      <c r="EJ171"/>
      <c r="EK171"/>
      <c r="EL171"/>
      <c r="EM171"/>
      <c r="EN171"/>
      <c r="EO171"/>
      <c r="EP171"/>
      <c r="EQ171"/>
      <c r="ER171"/>
      <c r="ES171"/>
      <c r="ET171"/>
      <c r="EU171"/>
      <c r="EV171"/>
      <c r="EW171"/>
      <c r="EX171"/>
      <c r="EY171"/>
      <c r="EZ171"/>
      <c r="FA171"/>
      <c r="FB171"/>
      <c r="FC171"/>
      <c r="FD171"/>
      <c r="FE171"/>
      <c r="FF171"/>
      <c r="FG171"/>
      <c r="FH171"/>
      <c r="FI171"/>
      <c r="FJ171"/>
      <c r="FK171"/>
      <c r="FL171"/>
      <c r="FM171"/>
      <c r="FN171"/>
      <c r="FO171"/>
      <c r="FP171"/>
      <c r="FQ171"/>
      <c r="FR171"/>
      <c r="FS171"/>
      <c r="FT171"/>
    </row>
    <row r="172" spans="1:176" ht="18" x14ac:dyDescent="0.2">
      <c r="A172" s="90" t="s">
        <v>199</v>
      </c>
      <c r="B172" s="18" t="s">
        <v>66</v>
      </c>
      <c r="C172" s="13"/>
      <c r="D172" s="135"/>
      <c r="E172" s="135"/>
      <c r="F172" s="12"/>
      <c r="G172" s="53"/>
      <c r="H172" s="36"/>
      <c r="I172" s="36"/>
      <c r="J172" s="75"/>
      <c r="K172" s="78"/>
      <c r="L172" s="76">
        <f t="shared" si="3"/>
        <v>0</v>
      </c>
      <c r="M172" s="113"/>
      <c r="N172" s="113"/>
      <c r="O172" s="113"/>
      <c r="P172" s="112"/>
      <c r="Q172" s="112"/>
      <c r="R172" s="112"/>
      <c r="S172" s="112"/>
      <c r="T172" s="112"/>
      <c r="U172" s="108"/>
      <c r="V172" s="107"/>
      <c r="W172"/>
      <c r="X172"/>
      <c r="Y172"/>
      <c r="Z172"/>
      <c r="AA172"/>
      <c r="AB172"/>
      <c r="AC172"/>
      <c r="AD172"/>
      <c r="AE172"/>
      <c r="AF172"/>
      <c r="AG172"/>
      <c r="AH172"/>
      <c r="AI172"/>
      <c r="AJ172"/>
      <c r="AK172"/>
      <c r="AL172"/>
      <c r="AM172"/>
      <c r="AN172"/>
      <c r="AO172"/>
      <c r="AP172"/>
      <c r="AQ172"/>
      <c r="AR172"/>
      <c r="AS172"/>
      <c r="AT172"/>
      <c r="AU172"/>
      <c r="AV172"/>
      <c r="AW172"/>
      <c r="AX172"/>
      <c r="AY172"/>
      <c r="AZ172"/>
      <c r="BA172"/>
      <c r="BB172"/>
      <c r="BC172"/>
      <c r="BD172"/>
      <c r="BE172"/>
      <c r="BF172"/>
      <c r="BG172"/>
      <c r="BH172"/>
      <c r="BI172"/>
      <c r="BJ172"/>
      <c r="BK172"/>
      <c r="BL172"/>
      <c r="BM172"/>
      <c r="BN172"/>
      <c r="BO172"/>
      <c r="BP172"/>
      <c r="BQ172"/>
      <c r="BR172"/>
      <c r="BS172"/>
      <c r="BT172"/>
      <c r="BU172"/>
      <c r="BV172"/>
      <c r="BW172"/>
      <c r="BX172"/>
      <c r="BY172"/>
      <c r="BZ172"/>
      <c r="CA172"/>
      <c r="CB172"/>
      <c r="CC172"/>
      <c r="CD172"/>
      <c r="CE172"/>
      <c r="CF172"/>
      <c r="CG172"/>
      <c r="CH172"/>
      <c r="CI172"/>
      <c r="CJ172"/>
      <c r="CK172"/>
      <c r="CL172"/>
      <c r="CM172"/>
      <c r="CN172"/>
      <c r="CO172"/>
      <c r="CP172"/>
      <c r="CQ172"/>
      <c r="CR172"/>
      <c r="CS172"/>
      <c r="CT172"/>
      <c r="CU172"/>
      <c r="CV172"/>
      <c r="CW172"/>
      <c r="CX172"/>
      <c r="CY172"/>
      <c r="CZ172"/>
      <c r="DA172"/>
      <c r="DB172"/>
      <c r="DC172"/>
      <c r="DD172"/>
      <c r="DE172"/>
      <c r="DF172"/>
      <c r="DG172"/>
      <c r="DH172"/>
      <c r="DI172"/>
      <c r="DJ172"/>
      <c r="DK172"/>
      <c r="DL172"/>
      <c r="DM172"/>
      <c r="DN172"/>
      <c r="DO172"/>
      <c r="DP172"/>
      <c r="DQ172"/>
      <c r="DR172"/>
      <c r="DS172"/>
      <c r="DT172"/>
      <c r="DU172"/>
      <c r="DV172"/>
      <c r="DW172"/>
      <c r="DX172"/>
      <c r="DY172"/>
      <c r="DZ172"/>
      <c r="EA172"/>
      <c r="EB172"/>
      <c r="EC172"/>
      <c r="ED172"/>
      <c r="EE172"/>
      <c r="EF172"/>
      <c r="EG172"/>
      <c r="EH172"/>
      <c r="EI172"/>
      <c r="EJ172"/>
      <c r="EK172"/>
      <c r="EL172"/>
      <c r="EM172"/>
      <c r="EN172"/>
      <c r="EO172"/>
      <c r="EP172"/>
      <c r="EQ172"/>
      <c r="ER172"/>
      <c r="ES172"/>
      <c r="ET172"/>
      <c r="EU172"/>
      <c r="EV172"/>
      <c r="EW172"/>
      <c r="EX172"/>
      <c r="EY172"/>
      <c r="EZ172"/>
      <c r="FA172"/>
      <c r="FB172"/>
      <c r="FC172"/>
      <c r="FD172"/>
      <c r="FE172"/>
      <c r="FF172"/>
      <c r="FG172"/>
      <c r="FH172"/>
      <c r="FI172"/>
      <c r="FJ172"/>
      <c r="FK172"/>
      <c r="FL172"/>
      <c r="FM172"/>
      <c r="FN172"/>
      <c r="FO172"/>
      <c r="FP172"/>
      <c r="FQ172"/>
      <c r="FR172"/>
      <c r="FS172"/>
      <c r="FT172"/>
    </row>
    <row r="173" spans="1:176" ht="31.5" x14ac:dyDescent="0.2">
      <c r="A173" s="90" t="s">
        <v>200</v>
      </c>
      <c r="B173" s="18" t="s">
        <v>67</v>
      </c>
      <c r="C173" s="13"/>
      <c r="D173" s="135"/>
      <c r="E173" s="135"/>
      <c r="F173" s="12"/>
      <c r="G173" s="53" t="str">
        <f>IF(C173="","",IF(C173="Yes","","Please describe how your servers are physically separated/isolated from those of other customers."))</f>
        <v/>
      </c>
      <c r="H173" s="36"/>
      <c r="I173" s="36"/>
      <c r="J173" s="75"/>
      <c r="K173" s="78"/>
      <c r="L173" s="76">
        <f t="shared" si="3"/>
        <v>0</v>
      </c>
      <c r="M173" s="113"/>
      <c r="N173" s="113"/>
      <c r="O173" s="113"/>
      <c r="P173" s="112" t="s">
        <v>837</v>
      </c>
      <c r="Q173" s="114" t="s">
        <v>864</v>
      </c>
      <c r="R173" s="112" t="s">
        <v>838</v>
      </c>
      <c r="S173" s="143" t="s">
        <v>1123</v>
      </c>
      <c r="T173" s="112" t="s">
        <v>629</v>
      </c>
      <c r="U173" s="108" t="s">
        <v>630</v>
      </c>
      <c r="V173" s="107" t="s">
        <v>843</v>
      </c>
      <c r="W173"/>
      <c r="X173"/>
      <c r="Y173"/>
      <c r="Z173"/>
      <c r="AA173"/>
      <c r="AB173"/>
      <c r="AC173"/>
      <c r="AD173"/>
      <c r="AE173"/>
      <c r="AF173"/>
      <c r="AG173"/>
      <c r="AH173"/>
      <c r="AI173"/>
      <c r="AJ173"/>
      <c r="AK173"/>
      <c r="AL173"/>
      <c r="AM173"/>
      <c r="AN173"/>
      <c r="AO173"/>
      <c r="AP173"/>
      <c r="AQ173"/>
      <c r="AR173"/>
      <c r="AS173"/>
      <c r="AT173"/>
      <c r="AU173"/>
      <c r="AV173"/>
      <c r="AW173"/>
      <c r="AX173"/>
      <c r="AY173"/>
      <c r="AZ173"/>
      <c r="BA173"/>
      <c r="BB173"/>
      <c r="BC173"/>
      <c r="BD173"/>
      <c r="BE173"/>
      <c r="BF173"/>
      <c r="BG173"/>
      <c r="BH173"/>
      <c r="BI173"/>
      <c r="BJ173"/>
      <c r="BK173"/>
      <c r="BL173"/>
      <c r="BM173"/>
      <c r="BN173"/>
      <c r="BO173"/>
      <c r="BP173"/>
      <c r="BQ173"/>
      <c r="BR173"/>
      <c r="BS173"/>
      <c r="BT173"/>
      <c r="BU173"/>
      <c r="BV173"/>
      <c r="BW173"/>
      <c r="BX173"/>
      <c r="BY173"/>
      <c r="BZ173"/>
      <c r="CA173"/>
      <c r="CB173"/>
      <c r="CC173"/>
      <c r="CD173"/>
      <c r="CE173"/>
      <c r="CF173"/>
      <c r="CG173"/>
      <c r="CH173"/>
      <c r="CI173"/>
      <c r="CJ173"/>
      <c r="CK173"/>
      <c r="CL173"/>
      <c r="CM173"/>
      <c r="CN173"/>
      <c r="CO173"/>
      <c r="CP173"/>
      <c r="CQ173"/>
      <c r="CR173"/>
      <c r="CS173"/>
      <c r="CT173"/>
      <c r="CU173"/>
      <c r="CV173"/>
      <c r="CW173"/>
      <c r="CX173"/>
      <c r="CY173"/>
      <c r="CZ173"/>
      <c r="DA173"/>
      <c r="DB173"/>
      <c r="DC173"/>
      <c r="DD173"/>
      <c r="DE173"/>
      <c r="DF173"/>
      <c r="DG173"/>
      <c r="DH173"/>
      <c r="DI173"/>
      <c r="DJ173"/>
      <c r="DK173"/>
      <c r="DL173"/>
      <c r="DM173"/>
      <c r="DN173"/>
      <c r="DO173"/>
      <c r="DP173"/>
      <c r="DQ173"/>
      <c r="DR173"/>
      <c r="DS173"/>
      <c r="DT173"/>
      <c r="DU173"/>
      <c r="DV173"/>
      <c r="DW173"/>
      <c r="DX173"/>
      <c r="DY173"/>
      <c r="DZ173"/>
      <c r="EA173"/>
      <c r="EB173"/>
      <c r="EC173"/>
      <c r="ED173"/>
      <c r="EE173"/>
      <c r="EF173"/>
      <c r="EG173"/>
      <c r="EH173"/>
      <c r="EI173"/>
      <c r="EJ173"/>
      <c r="EK173"/>
      <c r="EL173"/>
      <c r="EM173"/>
      <c r="EN173"/>
      <c r="EO173"/>
      <c r="EP173"/>
      <c r="EQ173"/>
      <c r="ER173"/>
      <c r="ES173"/>
      <c r="ET173"/>
      <c r="EU173"/>
      <c r="EV173"/>
      <c r="EW173"/>
      <c r="EX173"/>
      <c r="EY173"/>
      <c r="EZ173"/>
      <c r="FA173"/>
      <c r="FB173"/>
      <c r="FC173"/>
      <c r="FD173"/>
      <c r="FE173"/>
      <c r="FF173"/>
      <c r="FG173"/>
      <c r="FH173"/>
      <c r="FI173"/>
      <c r="FJ173"/>
      <c r="FK173"/>
      <c r="FL173"/>
      <c r="FM173"/>
      <c r="FN173"/>
      <c r="FO173"/>
      <c r="FP173"/>
      <c r="FQ173"/>
      <c r="FR173"/>
      <c r="FS173"/>
      <c r="FT173"/>
    </row>
    <row r="174" spans="1:176" ht="31.5" x14ac:dyDescent="0.2">
      <c r="A174" s="90" t="s">
        <v>201</v>
      </c>
      <c r="B174" s="18" t="s">
        <v>586</v>
      </c>
      <c r="C174" s="13"/>
      <c r="D174" s="135"/>
      <c r="E174" s="135"/>
      <c r="F174" s="12"/>
      <c r="G174" s="53"/>
      <c r="H174" s="36"/>
      <c r="I174" s="36"/>
      <c r="J174" s="75"/>
      <c r="K174" s="78"/>
      <c r="L174" s="76">
        <f t="shared" si="3"/>
        <v>0</v>
      </c>
      <c r="M174" s="113"/>
      <c r="N174" s="113"/>
      <c r="O174" s="113"/>
      <c r="P174" s="112"/>
      <c r="Q174" s="112" t="s">
        <v>865</v>
      </c>
      <c r="R174" s="112"/>
      <c r="S174" s="143" t="s">
        <v>1157</v>
      </c>
      <c r="T174" s="114" t="s">
        <v>866</v>
      </c>
      <c r="U174" s="108" t="s">
        <v>867</v>
      </c>
      <c r="V174" s="107" t="s">
        <v>843</v>
      </c>
      <c r="W174"/>
      <c r="X174"/>
      <c r="Y174"/>
      <c r="Z174"/>
      <c r="AA174"/>
      <c r="AB174"/>
      <c r="AC174"/>
      <c r="AD174"/>
      <c r="AE174"/>
      <c r="AF174"/>
      <c r="AG174"/>
      <c r="AH174"/>
      <c r="AI174"/>
      <c r="AJ174"/>
      <c r="AK174"/>
      <c r="AL174"/>
      <c r="AM174"/>
      <c r="AN174"/>
      <c r="AO174"/>
      <c r="AP174"/>
      <c r="AQ174"/>
      <c r="AR174"/>
      <c r="AS174"/>
      <c r="AT174"/>
      <c r="AU174"/>
      <c r="AV174"/>
      <c r="AW174"/>
      <c r="AX174"/>
      <c r="AY174"/>
      <c r="AZ174"/>
      <c r="BA174"/>
      <c r="BB174"/>
      <c r="BC174"/>
      <c r="BD174"/>
      <c r="BE174"/>
      <c r="BF174"/>
      <c r="BG174"/>
      <c r="BH174"/>
      <c r="BI174"/>
      <c r="BJ174"/>
      <c r="BK174"/>
      <c r="BL174"/>
      <c r="BM174"/>
      <c r="BN174"/>
      <c r="BO174"/>
      <c r="BP174"/>
      <c r="BQ174"/>
      <c r="BR174"/>
      <c r="BS174"/>
      <c r="BT174"/>
      <c r="BU174"/>
      <c r="BV174"/>
      <c r="BW174"/>
      <c r="BX174"/>
      <c r="BY174"/>
      <c r="BZ174"/>
      <c r="CA174"/>
      <c r="CB174"/>
      <c r="CC174"/>
      <c r="CD174"/>
      <c r="CE174"/>
      <c r="CF174"/>
      <c r="CG174"/>
      <c r="CH174"/>
      <c r="CI174"/>
      <c r="CJ174"/>
      <c r="CK174"/>
      <c r="CL174"/>
      <c r="CM174"/>
      <c r="CN174"/>
      <c r="CO174"/>
      <c r="CP174"/>
      <c r="CQ174"/>
      <c r="CR174"/>
      <c r="CS174"/>
      <c r="CT174"/>
      <c r="CU174"/>
      <c r="CV174"/>
      <c r="CW174"/>
      <c r="CX174"/>
      <c r="CY174"/>
      <c r="CZ174"/>
      <c r="DA174"/>
      <c r="DB174"/>
      <c r="DC174"/>
      <c r="DD174"/>
      <c r="DE174"/>
      <c r="DF174"/>
      <c r="DG174"/>
      <c r="DH174"/>
      <c r="DI174"/>
      <c r="DJ174"/>
      <c r="DK174"/>
      <c r="DL174"/>
      <c r="DM174"/>
      <c r="DN174"/>
      <c r="DO174"/>
      <c r="DP174"/>
      <c r="DQ174"/>
      <c r="DR174"/>
      <c r="DS174"/>
      <c r="DT174"/>
      <c r="DU174"/>
      <c r="DV174"/>
      <c r="DW174"/>
      <c r="DX174"/>
      <c r="DY174"/>
      <c r="DZ174"/>
      <c r="EA174"/>
      <c r="EB174"/>
      <c r="EC174"/>
      <c r="ED174"/>
      <c r="EE174"/>
      <c r="EF174"/>
      <c r="EG174"/>
      <c r="EH174"/>
      <c r="EI174"/>
      <c r="EJ174"/>
      <c r="EK174"/>
      <c r="EL174"/>
      <c r="EM174"/>
      <c r="EN174"/>
      <c r="EO174"/>
      <c r="EP174"/>
      <c r="EQ174"/>
      <c r="ER174"/>
      <c r="ES174"/>
      <c r="ET174"/>
      <c r="EU174"/>
      <c r="EV174"/>
      <c r="EW174"/>
      <c r="EX174"/>
      <c r="EY174"/>
      <c r="EZ174"/>
      <c r="FA174"/>
      <c r="FB174"/>
      <c r="FC174"/>
      <c r="FD174"/>
      <c r="FE174"/>
      <c r="FF174"/>
      <c r="FG174"/>
      <c r="FH174"/>
      <c r="FI174"/>
      <c r="FJ174"/>
      <c r="FK174"/>
      <c r="FL174"/>
      <c r="FM174"/>
      <c r="FN174"/>
      <c r="FO174"/>
      <c r="FP174"/>
      <c r="FQ174"/>
      <c r="FR174"/>
      <c r="FS174"/>
      <c r="FT174"/>
    </row>
    <row r="175" spans="1:176" ht="31.5" x14ac:dyDescent="0.2">
      <c r="A175" s="90" t="s">
        <v>202</v>
      </c>
      <c r="B175" s="18" t="s">
        <v>1211</v>
      </c>
      <c r="C175" s="13"/>
      <c r="D175" s="135"/>
      <c r="E175" s="135"/>
      <c r="F175" s="12"/>
      <c r="G175" s="53"/>
      <c r="H175" s="36"/>
      <c r="I175" s="36"/>
      <c r="J175" s="75"/>
      <c r="K175" s="78"/>
      <c r="L175" s="76">
        <f t="shared" si="3"/>
        <v>0</v>
      </c>
      <c r="M175" s="113"/>
      <c r="N175" s="113"/>
      <c r="O175" s="113"/>
      <c r="P175" s="112"/>
      <c r="Q175" s="114" t="s">
        <v>868</v>
      </c>
      <c r="R175" s="112"/>
      <c r="S175" s="112"/>
      <c r="T175" s="114" t="s">
        <v>869</v>
      </c>
      <c r="U175" s="108" t="s">
        <v>867</v>
      </c>
      <c r="V175" s="107" t="s">
        <v>843</v>
      </c>
      <c r="W175"/>
      <c r="X175"/>
      <c r="Y175"/>
      <c r="Z175"/>
      <c r="AA175"/>
      <c r="AB175"/>
      <c r="AC175"/>
      <c r="AD175"/>
      <c r="AE175"/>
      <c r="AF175"/>
      <c r="AG175"/>
      <c r="AH175"/>
      <c r="AI175"/>
      <c r="AJ175"/>
      <c r="AK175"/>
      <c r="AL175"/>
      <c r="AM175"/>
      <c r="AN175"/>
      <c r="AO175"/>
      <c r="AP175"/>
      <c r="AQ175"/>
      <c r="AR175"/>
      <c r="AS175"/>
      <c r="AT175"/>
      <c r="AU175"/>
      <c r="AV175"/>
      <c r="AW175"/>
      <c r="AX175"/>
      <c r="AY175"/>
      <c r="AZ175"/>
      <c r="BA175"/>
      <c r="BB175"/>
      <c r="BC175"/>
      <c r="BD175"/>
      <c r="BE175"/>
      <c r="BF175"/>
      <c r="BG175"/>
      <c r="BH175"/>
      <c r="BI175"/>
      <c r="BJ175"/>
      <c r="BK175"/>
      <c r="BL175"/>
      <c r="BM175"/>
      <c r="BN175"/>
      <c r="BO175"/>
      <c r="BP175"/>
      <c r="BQ175"/>
      <c r="BR175"/>
      <c r="BS175"/>
      <c r="BT175"/>
      <c r="BU175"/>
      <c r="BV175"/>
      <c r="BW175"/>
      <c r="BX175"/>
      <c r="BY175"/>
      <c r="BZ175"/>
      <c r="CA175"/>
      <c r="CB175"/>
      <c r="CC175"/>
      <c r="CD175"/>
      <c r="CE175"/>
      <c r="CF175"/>
      <c r="CG175"/>
      <c r="CH175"/>
      <c r="CI175"/>
      <c r="CJ175"/>
      <c r="CK175"/>
      <c r="CL175"/>
      <c r="CM175"/>
      <c r="CN175"/>
      <c r="CO175"/>
      <c r="CP175"/>
      <c r="CQ175"/>
      <c r="CR175"/>
      <c r="CS175"/>
      <c r="CT175"/>
      <c r="CU175"/>
      <c r="CV175"/>
      <c r="CW175"/>
      <c r="CX175"/>
      <c r="CY175"/>
      <c r="CZ175"/>
      <c r="DA175"/>
      <c r="DB175"/>
      <c r="DC175"/>
      <c r="DD175"/>
      <c r="DE175"/>
      <c r="DF175"/>
      <c r="DG175"/>
      <c r="DH175"/>
      <c r="DI175"/>
      <c r="DJ175"/>
      <c r="DK175"/>
      <c r="DL175"/>
      <c r="DM175"/>
      <c r="DN175"/>
      <c r="DO175"/>
      <c r="DP175"/>
      <c r="DQ175"/>
      <c r="DR175"/>
      <c r="DS175"/>
      <c r="DT175"/>
      <c r="DU175"/>
      <c r="DV175"/>
      <c r="DW175"/>
      <c r="DX175"/>
      <c r="DY175"/>
      <c r="DZ175"/>
      <c r="EA175"/>
      <c r="EB175"/>
      <c r="EC175"/>
      <c r="ED175"/>
      <c r="EE175"/>
      <c r="EF175"/>
      <c r="EG175"/>
      <c r="EH175"/>
      <c r="EI175"/>
      <c r="EJ175"/>
      <c r="EK175"/>
      <c r="EL175"/>
      <c r="EM175"/>
      <c r="EN175"/>
      <c r="EO175"/>
      <c r="EP175"/>
      <c r="EQ175"/>
      <c r="ER175"/>
      <c r="ES175"/>
      <c r="ET175"/>
      <c r="EU175"/>
      <c r="EV175"/>
      <c r="EW175"/>
      <c r="EX175"/>
      <c r="EY175"/>
      <c r="EZ175"/>
      <c r="FA175"/>
      <c r="FB175"/>
      <c r="FC175"/>
      <c r="FD175"/>
      <c r="FE175"/>
      <c r="FF175"/>
      <c r="FG175"/>
      <c r="FH175"/>
      <c r="FI175"/>
      <c r="FJ175"/>
      <c r="FK175"/>
      <c r="FL175"/>
      <c r="FM175"/>
      <c r="FN175"/>
      <c r="FO175"/>
      <c r="FP175"/>
      <c r="FQ175"/>
      <c r="FR175"/>
      <c r="FS175"/>
      <c r="FT175"/>
    </row>
    <row r="176" spans="1:176" ht="28.5" x14ac:dyDescent="0.2">
      <c r="A176" s="90" t="s">
        <v>203</v>
      </c>
      <c r="B176" s="18" t="s">
        <v>1212</v>
      </c>
      <c r="C176" s="12"/>
      <c r="D176" s="138"/>
      <c r="E176" s="138"/>
      <c r="F176" s="12"/>
      <c r="G176" s="53"/>
      <c r="H176" s="36"/>
      <c r="I176" s="36"/>
      <c r="J176" s="75"/>
      <c r="K176" s="78"/>
      <c r="L176" s="76">
        <f t="shared" si="3"/>
        <v>0</v>
      </c>
      <c r="M176" s="113"/>
      <c r="N176" s="113"/>
      <c r="O176" s="113"/>
      <c r="P176" s="112"/>
      <c r="Q176" s="112"/>
      <c r="R176" s="112"/>
      <c r="S176" s="112"/>
      <c r="T176" s="112"/>
      <c r="U176" s="108"/>
      <c r="V176" s="107"/>
      <c r="W176"/>
      <c r="X176"/>
      <c r="Y176"/>
      <c r="Z176"/>
      <c r="AA176"/>
      <c r="AB176"/>
      <c r="AC176"/>
      <c r="AD176"/>
      <c r="AE176"/>
      <c r="AF176"/>
      <c r="AG176"/>
      <c r="AH176"/>
      <c r="AI176"/>
      <c r="AJ176"/>
      <c r="AK176"/>
      <c r="AL176"/>
      <c r="AM176"/>
      <c r="AN176"/>
      <c r="AO176"/>
      <c r="AP176"/>
      <c r="AQ176"/>
      <c r="AR176"/>
      <c r="AS176"/>
      <c r="AT176"/>
      <c r="AU176"/>
      <c r="AV176"/>
      <c r="AW176"/>
      <c r="AX176"/>
      <c r="AY176"/>
      <c r="AZ176"/>
      <c r="BA176"/>
      <c r="BB176"/>
      <c r="BC176"/>
      <c r="BD176"/>
      <c r="BE176"/>
      <c r="BF176"/>
      <c r="BG176"/>
      <c r="BH176"/>
      <c r="BI176"/>
      <c r="BJ176"/>
      <c r="BK176"/>
      <c r="BL176"/>
      <c r="BM176"/>
      <c r="BN176"/>
      <c r="BO176"/>
      <c r="BP176"/>
      <c r="BQ176"/>
      <c r="BR176"/>
      <c r="BS176"/>
      <c r="BT176"/>
      <c r="BU176"/>
      <c r="BV176"/>
      <c r="BW176"/>
      <c r="BX176"/>
      <c r="BY176"/>
      <c r="BZ176"/>
      <c r="CA176"/>
      <c r="CB176"/>
      <c r="CC176"/>
      <c r="CD176"/>
      <c r="CE176"/>
      <c r="CF176"/>
      <c r="CG176"/>
      <c r="CH176"/>
      <c r="CI176"/>
      <c r="CJ176"/>
      <c r="CK176"/>
      <c r="CL176"/>
      <c r="CM176"/>
      <c r="CN176"/>
      <c r="CO176"/>
      <c r="CP176"/>
      <c r="CQ176"/>
      <c r="CR176"/>
      <c r="CS176"/>
      <c r="CT176"/>
      <c r="CU176"/>
      <c r="CV176"/>
      <c r="CW176"/>
      <c r="CX176"/>
      <c r="CY176"/>
      <c r="CZ176"/>
      <c r="DA176"/>
      <c r="DB176"/>
      <c r="DC176"/>
      <c r="DD176"/>
      <c r="DE176"/>
      <c r="DF176"/>
      <c r="DG176"/>
      <c r="DH176"/>
      <c r="DI176"/>
      <c r="DJ176"/>
      <c r="DK176"/>
      <c r="DL176"/>
      <c r="DM176"/>
      <c r="DN176"/>
      <c r="DO176"/>
      <c r="DP176"/>
      <c r="DQ176"/>
      <c r="DR176"/>
      <c r="DS176"/>
      <c r="DT176"/>
      <c r="DU176"/>
      <c r="DV176"/>
      <c r="DW176"/>
      <c r="DX176"/>
      <c r="DY176"/>
      <c r="DZ176"/>
      <c r="EA176"/>
      <c r="EB176"/>
      <c r="EC176"/>
      <c r="ED176"/>
      <c r="EE176"/>
      <c r="EF176"/>
      <c r="EG176"/>
      <c r="EH176"/>
      <c r="EI176"/>
      <c r="EJ176"/>
      <c r="EK176"/>
      <c r="EL176"/>
      <c r="EM176"/>
      <c r="EN176"/>
      <c r="EO176"/>
      <c r="EP176"/>
      <c r="EQ176"/>
      <c r="ER176"/>
      <c r="ES176"/>
      <c r="ET176"/>
      <c r="EU176"/>
      <c r="EV176"/>
      <c r="EW176"/>
      <c r="EX176"/>
      <c r="EY176"/>
      <c r="EZ176"/>
      <c r="FA176"/>
      <c r="FB176"/>
      <c r="FC176"/>
      <c r="FD176"/>
      <c r="FE176"/>
      <c r="FF176"/>
      <c r="FG176"/>
      <c r="FH176"/>
      <c r="FI176"/>
      <c r="FJ176"/>
      <c r="FK176"/>
      <c r="FL176"/>
      <c r="FM176"/>
      <c r="FN176"/>
      <c r="FO176"/>
      <c r="FP176"/>
      <c r="FQ176"/>
      <c r="FR176"/>
      <c r="FS176"/>
      <c r="FT176"/>
    </row>
    <row r="177" spans="1:176" ht="46.5" customHeight="1" x14ac:dyDescent="0.2">
      <c r="A177" s="90" t="s">
        <v>204</v>
      </c>
      <c r="B177" s="18" t="s">
        <v>1213</v>
      </c>
      <c r="C177" s="13"/>
      <c r="D177" s="135"/>
      <c r="E177" s="135"/>
      <c r="F177" s="12"/>
      <c r="G177" s="53"/>
      <c r="H177" s="36"/>
      <c r="I177" s="36"/>
      <c r="J177" s="75"/>
      <c r="K177" s="78"/>
      <c r="L177" s="76">
        <f t="shared" si="3"/>
        <v>0</v>
      </c>
      <c r="M177" s="113"/>
      <c r="N177" s="113"/>
      <c r="O177" s="113"/>
      <c r="P177" s="112"/>
      <c r="Q177" s="112"/>
      <c r="R177" s="112"/>
      <c r="S177" s="112"/>
      <c r="T177" s="112" t="s">
        <v>870</v>
      </c>
      <c r="U177" s="108"/>
      <c r="V177" s="107"/>
      <c r="W177"/>
      <c r="X177"/>
      <c r="Y177"/>
      <c r="Z177"/>
      <c r="AA177"/>
      <c r="AB177"/>
      <c r="AC177"/>
      <c r="AD177"/>
      <c r="AE177"/>
      <c r="AF177"/>
      <c r="AG177"/>
      <c r="AH177"/>
      <c r="AI177"/>
      <c r="AJ177"/>
      <c r="AK177"/>
      <c r="AL177"/>
      <c r="AM177"/>
      <c r="AN177"/>
      <c r="AO177"/>
      <c r="AP177"/>
      <c r="AQ177"/>
      <c r="AR177"/>
      <c r="AS177"/>
      <c r="AT177"/>
      <c r="AU177"/>
      <c r="AV177"/>
      <c r="AW177"/>
      <c r="AX177"/>
      <c r="AY177"/>
      <c r="AZ177"/>
      <c r="BA177"/>
      <c r="BB177"/>
      <c r="BC177"/>
      <c r="BD177"/>
      <c r="BE177"/>
      <c r="BF177"/>
      <c r="BG177"/>
      <c r="BH177"/>
      <c r="BI177"/>
      <c r="BJ177"/>
      <c r="BK177"/>
      <c r="BL177"/>
      <c r="BM177"/>
      <c r="BN177"/>
      <c r="BO177"/>
      <c r="BP177"/>
      <c r="BQ177"/>
      <c r="BR177"/>
      <c r="BS177"/>
      <c r="BT177"/>
      <c r="BU177"/>
      <c r="BV177"/>
      <c r="BW177"/>
      <c r="BX177"/>
      <c r="BY177"/>
      <c r="BZ177"/>
      <c r="CA177"/>
      <c r="CB177"/>
      <c r="CC177"/>
      <c r="CD177"/>
      <c r="CE177"/>
      <c r="CF177"/>
      <c r="CG177"/>
      <c r="CH177"/>
      <c r="CI177"/>
      <c r="CJ177"/>
      <c r="CK177"/>
      <c r="CL177"/>
      <c r="CM177"/>
      <c r="CN177"/>
      <c r="CO177"/>
      <c r="CP177"/>
      <c r="CQ177"/>
      <c r="CR177"/>
      <c r="CS177"/>
      <c r="CT177"/>
      <c r="CU177"/>
      <c r="CV177"/>
      <c r="CW177"/>
      <c r="CX177"/>
      <c r="CY177"/>
      <c r="CZ177"/>
      <c r="DA177"/>
      <c r="DB177"/>
      <c r="DC177"/>
      <c r="DD177"/>
      <c r="DE177"/>
      <c r="DF177"/>
      <c r="DG177"/>
      <c r="DH177"/>
      <c r="DI177"/>
      <c r="DJ177"/>
      <c r="DK177"/>
      <c r="DL177"/>
      <c r="DM177"/>
      <c r="DN177"/>
      <c r="DO177"/>
      <c r="DP177"/>
      <c r="DQ177"/>
      <c r="DR177"/>
      <c r="DS177"/>
      <c r="DT177"/>
      <c r="DU177"/>
      <c r="DV177"/>
      <c r="DW177"/>
      <c r="DX177"/>
      <c r="DY177"/>
      <c r="DZ177"/>
      <c r="EA177"/>
      <c r="EB177"/>
      <c r="EC177"/>
      <c r="ED177"/>
      <c r="EE177"/>
      <c r="EF177"/>
      <c r="EG177"/>
      <c r="EH177"/>
      <c r="EI177"/>
      <c r="EJ177"/>
      <c r="EK177"/>
      <c r="EL177"/>
      <c r="EM177"/>
      <c r="EN177"/>
      <c r="EO177"/>
      <c r="EP177"/>
      <c r="EQ177"/>
      <c r="ER177"/>
      <c r="ES177"/>
      <c r="ET177"/>
      <c r="EU177"/>
      <c r="EV177"/>
      <c r="EW177"/>
      <c r="EX177"/>
      <c r="EY177"/>
      <c r="EZ177"/>
      <c r="FA177"/>
      <c r="FB177"/>
      <c r="FC177"/>
      <c r="FD177"/>
      <c r="FE177"/>
      <c r="FF177"/>
      <c r="FG177"/>
      <c r="FH177"/>
      <c r="FI177"/>
      <c r="FJ177"/>
      <c r="FK177"/>
      <c r="FL177"/>
      <c r="FM177"/>
      <c r="FN177"/>
      <c r="FO177"/>
      <c r="FP177"/>
      <c r="FQ177"/>
      <c r="FR177"/>
      <c r="FS177"/>
      <c r="FT177"/>
    </row>
    <row r="178" spans="1:176" ht="18" x14ac:dyDescent="0.2">
      <c r="A178" s="90" t="s">
        <v>205</v>
      </c>
      <c r="B178" s="18" t="s">
        <v>77</v>
      </c>
      <c r="C178" s="13"/>
      <c r="D178" s="135"/>
      <c r="E178" s="135"/>
      <c r="F178" s="12"/>
      <c r="G178" s="53"/>
      <c r="H178" s="36"/>
      <c r="I178" s="36"/>
      <c r="J178" s="75"/>
      <c r="K178" s="78"/>
      <c r="L178" s="76">
        <f t="shared" si="3"/>
        <v>0</v>
      </c>
      <c r="M178" s="113"/>
      <c r="N178" s="113"/>
      <c r="O178" s="113"/>
      <c r="P178" s="112"/>
      <c r="Q178" s="112"/>
      <c r="R178" s="112"/>
      <c r="S178" s="112"/>
      <c r="T178" s="112"/>
      <c r="U178" s="108"/>
      <c r="V178" s="107"/>
      <c r="W178"/>
      <c r="X178"/>
      <c r="Y178"/>
      <c r="Z178"/>
      <c r="AA178"/>
      <c r="AB178"/>
      <c r="AC178"/>
      <c r="AD178"/>
      <c r="AE178"/>
      <c r="AF178"/>
      <c r="AG178"/>
      <c r="AH178"/>
      <c r="AI178"/>
      <c r="AJ178"/>
      <c r="AK178"/>
      <c r="AL178"/>
      <c r="AM178"/>
      <c r="AN178"/>
      <c r="AO178"/>
      <c r="AP178"/>
      <c r="AQ178"/>
      <c r="AR178"/>
      <c r="AS178"/>
      <c r="AT178"/>
      <c r="AU178"/>
      <c r="AV178"/>
      <c r="AW178"/>
      <c r="AX178"/>
      <c r="AY178"/>
      <c r="AZ178"/>
      <c r="BA178"/>
      <c r="BB178"/>
      <c r="BC178"/>
      <c r="BD178"/>
      <c r="BE178"/>
      <c r="BF178"/>
      <c r="BG178"/>
      <c r="BH178"/>
      <c r="BI178"/>
      <c r="BJ178"/>
      <c r="BK178"/>
      <c r="BL178"/>
      <c r="BM178"/>
      <c r="BN178"/>
      <c r="BO178"/>
      <c r="BP178"/>
      <c r="BQ178"/>
      <c r="BR178"/>
      <c r="BS178"/>
      <c r="BT178"/>
      <c r="BU178"/>
      <c r="BV178"/>
      <c r="BW178"/>
      <c r="BX178"/>
      <c r="BY178"/>
      <c r="BZ178"/>
      <c r="CA178"/>
      <c r="CB178"/>
      <c r="CC178"/>
      <c r="CD178"/>
      <c r="CE178"/>
      <c r="CF178"/>
      <c r="CG178"/>
      <c r="CH178"/>
      <c r="CI178"/>
      <c r="CJ178"/>
      <c r="CK178"/>
      <c r="CL178"/>
      <c r="CM178"/>
      <c r="CN178"/>
      <c r="CO178"/>
      <c r="CP178"/>
      <c r="CQ178"/>
      <c r="CR178"/>
      <c r="CS178"/>
      <c r="CT178"/>
      <c r="CU178"/>
      <c r="CV178"/>
      <c r="CW178"/>
      <c r="CX178"/>
      <c r="CY178"/>
      <c r="CZ178"/>
      <c r="DA178"/>
      <c r="DB178"/>
      <c r="DC178"/>
      <c r="DD178"/>
      <c r="DE178"/>
      <c r="DF178"/>
      <c r="DG178"/>
      <c r="DH178"/>
      <c r="DI178"/>
      <c r="DJ178"/>
      <c r="DK178"/>
      <c r="DL178"/>
      <c r="DM178"/>
      <c r="DN178"/>
      <c r="DO178"/>
      <c r="DP178"/>
      <c r="DQ178"/>
      <c r="DR178"/>
      <c r="DS178"/>
      <c r="DT178"/>
      <c r="DU178"/>
      <c r="DV178"/>
      <c r="DW178"/>
      <c r="DX178"/>
      <c r="DY178"/>
      <c r="DZ178"/>
      <c r="EA178"/>
      <c r="EB178"/>
      <c r="EC178"/>
      <c r="ED178"/>
      <c r="EE178"/>
      <c r="EF178"/>
      <c r="EG178"/>
      <c r="EH178"/>
      <c r="EI178"/>
      <c r="EJ178"/>
      <c r="EK178"/>
      <c r="EL178"/>
      <c r="EM178"/>
      <c r="EN178"/>
      <c r="EO178"/>
      <c r="EP178"/>
      <c r="EQ178"/>
      <c r="ER178"/>
      <c r="ES178"/>
      <c r="ET178"/>
      <c r="EU178"/>
      <c r="EV178"/>
      <c r="EW178"/>
      <c r="EX178"/>
      <c r="EY178"/>
      <c r="EZ178"/>
      <c r="FA178"/>
      <c r="FB178"/>
      <c r="FC178"/>
      <c r="FD178"/>
      <c r="FE178"/>
      <c r="FF178"/>
      <c r="FG178"/>
      <c r="FH178"/>
      <c r="FI178"/>
      <c r="FJ178"/>
      <c r="FK178"/>
      <c r="FL178"/>
      <c r="FM178"/>
      <c r="FN178"/>
      <c r="FO178"/>
      <c r="FP178"/>
      <c r="FQ178"/>
      <c r="FR178"/>
      <c r="FS178"/>
      <c r="FT178"/>
    </row>
    <row r="179" spans="1:176" ht="31.5" x14ac:dyDescent="0.2">
      <c r="A179" s="90" t="s">
        <v>206</v>
      </c>
      <c r="B179" s="18" t="s">
        <v>101</v>
      </c>
      <c r="C179" s="13"/>
      <c r="D179" s="135"/>
      <c r="E179" s="135"/>
      <c r="F179" s="12"/>
      <c r="G179" s="53"/>
      <c r="H179" s="36"/>
      <c r="I179" s="36"/>
      <c r="J179" s="75"/>
      <c r="K179" s="78"/>
      <c r="L179" s="76">
        <f t="shared" si="3"/>
        <v>0</v>
      </c>
      <c r="M179" s="113"/>
      <c r="N179" s="113"/>
      <c r="O179" s="113"/>
      <c r="P179" s="112" t="s">
        <v>871</v>
      </c>
      <c r="Q179" s="112" t="s">
        <v>871</v>
      </c>
      <c r="R179" s="114" t="s">
        <v>872</v>
      </c>
      <c r="S179" s="143" t="s">
        <v>1124</v>
      </c>
      <c r="T179" s="114" t="s">
        <v>873</v>
      </c>
      <c r="U179" s="108"/>
      <c r="V179" s="107" t="s">
        <v>874</v>
      </c>
      <c r="W179"/>
      <c r="X179"/>
      <c r="Y179"/>
      <c r="Z179"/>
      <c r="AA179"/>
      <c r="AB179"/>
      <c r="AC179"/>
      <c r="AD179"/>
      <c r="AE179"/>
      <c r="AF179"/>
      <c r="AG179"/>
      <c r="AH179"/>
      <c r="AI179"/>
      <c r="AJ179"/>
      <c r="AK179"/>
      <c r="AL179"/>
      <c r="AM179"/>
      <c r="AN179"/>
      <c r="AO179"/>
      <c r="AP179"/>
      <c r="AQ179"/>
      <c r="AR179"/>
      <c r="AS179"/>
      <c r="AT179"/>
      <c r="AU179"/>
      <c r="AV179"/>
      <c r="AW179"/>
      <c r="AX179"/>
      <c r="AY179"/>
      <c r="AZ179"/>
      <c r="BA179"/>
      <c r="BB179"/>
      <c r="BC179"/>
      <c r="BD179"/>
      <c r="BE179"/>
      <c r="BF179"/>
      <c r="BG179"/>
      <c r="BH179"/>
      <c r="BI179"/>
      <c r="BJ179"/>
      <c r="BK179"/>
      <c r="BL179"/>
      <c r="BM179"/>
      <c r="BN179"/>
      <c r="BO179"/>
      <c r="BP179"/>
      <c r="BQ179"/>
      <c r="BR179"/>
      <c r="BS179"/>
      <c r="BT179"/>
      <c r="BU179"/>
      <c r="BV179"/>
      <c r="BW179"/>
      <c r="BX179"/>
      <c r="BY179"/>
      <c r="BZ179"/>
      <c r="CA179"/>
      <c r="CB179"/>
      <c r="CC179"/>
      <c r="CD179"/>
      <c r="CE179"/>
      <c r="CF179"/>
      <c r="CG179"/>
      <c r="CH179"/>
      <c r="CI179"/>
      <c r="CJ179"/>
      <c r="CK179"/>
      <c r="CL179"/>
      <c r="CM179"/>
      <c r="CN179"/>
      <c r="CO179"/>
      <c r="CP179"/>
      <c r="CQ179"/>
      <c r="CR179"/>
      <c r="CS179"/>
      <c r="CT179"/>
      <c r="CU179"/>
      <c r="CV179"/>
      <c r="CW179"/>
      <c r="CX179"/>
      <c r="CY179"/>
      <c r="CZ179"/>
      <c r="DA179"/>
      <c r="DB179"/>
      <c r="DC179"/>
      <c r="DD179"/>
      <c r="DE179"/>
      <c r="DF179"/>
      <c r="DG179"/>
      <c r="DH179"/>
      <c r="DI179"/>
      <c r="DJ179"/>
      <c r="DK179"/>
      <c r="DL179"/>
      <c r="DM179"/>
      <c r="DN179"/>
      <c r="DO179"/>
      <c r="DP179"/>
      <c r="DQ179"/>
      <c r="DR179"/>
      <c r="DS179"/>
      <c r="DT179"/>
      <c r="DU179"/>
      <c r="DV179"/>
      <c r="DW179"/>
      <c r="DX179"/>
      <c r="DY179"/>
      <c r="DZ179"/>
      <c r="EA179"/>
      <c r="EB179"/>
      <c r="EC179"/>
      <c r="ED179"/>
      <c r="EE179"/>
      <c r="EF179"/>
      <c r="EG179"/>
      <c r="EH179"/>
      <c r="EI179"/>
      <c r="EJ179"/>
      <c r="EK179"/>
      <c r="EL179"/>
      <c r="EM179"/>
      <c r="EN179"/>
      <c r="EO179"/>
      <c r="EP179"/>
      <c r="EQ179"/>
      <c r="ER179"/>
      <c r="ES179"/>
      <c r="ET179"/>
      <c r="EU179"/>
      <c r="EV179"/>
      <c r="EW179"/>
      <c r="EX179"/>
      <c r="EY179"/>
      <c r="EZ179"/>
      <c r="FA179"/>
      <c r="FB179"/>
      <c r="FC179"/>
      <c r="FD179"/>
      <c r="FE179"/>
      <c r="FF179"/>
      <c r="FG179"/>
      <c r="FH179"/>
      <c r="FI179"/>
      <c r="FJ179"/>
      <c r="FK179"/>
      <c r="FL179"/>
      <c r="FM179"/>
      <c r="FN179"/>
      <c r="FO179"/>
      <c r="FP179"/>
      <c r="FQ179"/>
      <c r="FR179"/>
      <c r="FS179"/>
      <c r="FT179"/>
    </row>
    <row r="180" spans="1:176" ht="47.25" x14ac:dyDescent="0.2">
      <c r="A180" s="90" t="s">
        <v>207</v>
      </c>
      <c r="B180" s="18" t="s">
        <v>102</v>
      </c>
      <c r="C180" s="13"/>
      <c r="D180" s="135"/>
      <c r="E180" s="135"/>
      <c r="F180" s="12"/>
      <c r="G180" s="53"/>
      <c r="H180" s="36"/>
      <c r="I180" s="36"/>
      <c r="J180" s="75"/>
      <c r="K180" s="78"/>
      <c r="L180" s="76">
        <f t="shared" si="3"/>
        <v>0</v>
      </c>
      <c r="M180" s="113"/>
      <c r="N180" s="113"/>
      <c r="O180" s="113"/>
      <c r="P180" s="112" t="s">
        <v>844</v>
      </c>
      <c r="Q180" s="114" t="s">
        <v>875</v>
      </c>
      <c r="R180" s="112" t="s">
        <v>845</v>
      </c>
      <c r="S180" s="143" t="s">
        <v>1122</v>
      </c>
      <c r="T180" s="114" t="s">
        <v>876</v>
      </c>
      <c r="U180" s="108" t="s">
        <v>847</v>
      </c>
      <c r="V180" s="117" t="s">
        <v>877</v>
      </c>
      <c r="W180"/>
      <c r="X180"/>
      <c r="Y180"/>
      <c r="Z180"/>
      <c r="AA180"/>
      <c r="AB180"/>
      <c r="AC180"/>
      <c r="AD180"/>
      <c r="AE180"/>
      <c r="AF180"/>
      <c r="AG180"/>
      <c r="AH180"/>
      <c r="AI180"/>
      <c r="AJ180"/>
      <c r="AK180"/>
      <c r="AL180"/>
      <c r="AM180"/>
      <c r="AN180"/>
      <c r="AO180"/>
      <c r="AP180"/>
      <c r="AQ180"/>
      <c r="AR180"/>
      <c r="AS180"/>
      <c r="AT180"/>
      <c r="AU180"/>
      <c r="AV180"/>
      <c r="AW180"/>
      <c r="AX180"/>
      <c r="AY180"/>
      <c r="AZ180"/>
      <c r="BA180"/>
      <c r="BB180"/>
      <c r="BC180"/>
      <c r="BD180"/>
      <c r="BE180"/>
      <c r="BF180"/>
      <c r="BG180"/>
      <c r="BH180"/>
      <c r="BI180"/>
      <c r="BJ180"/>
      <c r="BK180"/>
      <c r="BL180"/>
      <c r="BM180"/>
      <c r="BN180"/>
      <c r="BO180"/>
      <c r="BP180"/>
      <c r="BQ180"/>
      <c r="BR180"/>
      <c r="BS180"/>
      <c r="BT180"/>
      <c r="BU180"/>
      <c r="BV180"/>
      <c r="BW180"/>
      <c r="BX180"/>
      <c r="BY180"/>
      <c r="BZ180"/>
      <c r="CA180"/>
      <c r="CB180"/>
      <c r="CC180"/>
      <c r="CD180"/>
      <c r="CE180"/>
      <c r="CF180"/>
      <c r="CG180"/>
      <c r="CH180"/>
      <c r="CI180"/>
      <c r="CJ180"/>
      <c r="CK180"/>
      <c r="CL180"/>
      <c r="CM180"/>
      <c r="CN180"/>
      <c r="CO180"/>
      <c r="CP180"/>
      <c r="CQ180"/>
      <c r="CR180"/>
      <c r="CS180"/>
      <c r="CT180"/>
      <c r="CU180"/>
      <c r="CV180"/>
      <c r="CW180"/>
      <c r="CX180"/>
      <c r="CY180"/>
      <c r="CZ180"/>
      <c r="DA180"/>
      <c r="DB180"/>
      <c r="DC180"/>
      <c r="DD180"/>
      <c r="DE180"/>
      <c r="DF180"/>
      <c r="DG180"/>
      <c r="DH180"/>
      <c r="DI180"/>
      <c r="DJ180"/>
      <c r="DK180"/>
      <c r="DL180"/>
      <c r="DM180"/>
      <c r="DN180"/>
      <c r="DO180"/>
      <c r="DP180"/>
      <c r="DQ180"/>
      <c r="DR180"/>
      <c r="DS180"/>
      <c r="DT180"/>
      <c r="DU180"/>
      <c r="DV180"/>
      <c r="DW180"/>
      <c r="DX180"/>
      <c r="DY180"/>
      <c r="DZ180"/>
      <c r="EA180"/>
      <c r="EB180"/>
      <c r="EC180"/>
      <c r="ED180"/>
      <c r="EE180"/>
      <c r="EF180"/>
      <c r="EG180"/>
      <c r="EH180"/>
      <c r="EI180"/>
      <c r="EJ180"/>
      <c r="EK180"/>
      <c r="EL180"/>
      <c r="EM180"/>
      <c r="EN180"/>
      <c r="EO180"/>
      <c r="EP180"/>
      <c r="EQ180"/>
      <c r="ER180"/>
      <c r="ES180"/>
      <c r="ET180"/>
      <c r="EU180"/>
      <c r="EV180"/>
      <c r="EW180"/>
      <c r="EX180"/>
      <c r="EY180"/>
      <c r="EZ180"/>
      <c r="FA180"/>
      <c r="FB180"/>
      <c r="FC180"/>
      <c r="FD180"/>
      <c r="FE180"/>
      <c r="FF180"/>
      <c r="FG180"/>
      <c r="FH180"/>
      <c r="FI180"/>
      <c r="FJ180"/>
      <c r="FK180"/>
      <c r="FL180"/>
      <c r="FM180"/>
      <c r="FN180"/>
      <c r="FO180"/>
      <c r="FP180"/>
      <c r="FQ180"/>
      <c r="FR180"/>
      <c r="FS180"/>
      <c r="FT180"/>
    </row>
    <row r="181" spans="1:176" ht="47.25" x14ac:dyDescent="0.2">
      <c r="A181" s="90" t="s">
        <v>253</v>
      </c>
      <c r="B181" s="18" t="s">
        <v>246</v>
      </c>
      <c r="C181" s="13"/>
      <c r="D181" s="135"/>
      <c r="E181" s="135"/>
      <c r="F181" s="12"/>
      <c r="G181" s="53"/>
      <c r="H181" s="36"/>
      <c r="I181" s="36"/>
      <c r="J181" s="75"/>
      <c r="K181" s="78"/>
      <c r="L181" s="76">
        <f t="shared" si="3"/>
        <v>0</v>
      </c>
      <c r="M181" s="113"/>
      <c r="N181" s="113"/>
      <c r="O181" s="113"/>
      <c r="P181" s="112" t="s">
        <v>878</v>
      </c>
      <c r="Q181" s="112" t="s">
        <v>878</v>
      </c>
      <c r="R181" s="112"/>
      <c r="S181" s="143" t="s">
        <v>1164</v>
      </c>
      <c r="T181" s="114" t="s">
        <v>879</v>
      </c>
      <c r="U181" s="116" t="s">
        <v>880</v>
      </c>
      <c r="V181" s="107" t="s">
        <v>718</v>
      </c>
      <c r="W181"/>
      <c r="X181"/>
      <c r="Y181"/>
      <c r="Z181"/>
      <c r="AA181"/>
      <c r="AB181"/>
      <c r="AC181"/>
      <c r="AD181"/>
      <c r="AE181"/>
      <c r="AF181"/>
      <c r="AG181"/>
      <c r="AH181"/>
      <c r="AI181"/>
      <c r="AJ181"/>
      <c r="AK181"/>
      <c r="AL181"/>
      <c r="AM181"/>
      <c r="AN181"/>
      <c r="AO181"/>
      <c r="AP181"/>
      <c r="AQ181"/>
      <c r="AR181"/>
      <c r="AS181"/>
      <c r="AT181"/>
      <c r="AU181"/>
      <c r="AV181"/>
      <c r="AW181"/>
      <c r="AX181"/>
      <c r="AY181"/>
      <c r="AZ181"/>
      <c r="BA181"/>
      <c r="BB181"/>
      <c r="BC181"/>
      <c r="BD181"/>
      <c r="BE181"/>
      <c r="BF181"/>
      <c r="BG181"/>
      <c r="BH181"/>
      <c r="BI181"/>
      <c r="BJ181"/>
      <c r="BK181"/>
      <c r="BL181"/>
      <c r="BM181"/>
      <c r="BN181"/>
      <c r="BO181"/>
      <c r="BP181"/>
      <c r="BQ181"/>
      <c r="BR181"/>
      <c r="BS181"/>
      <c r="BT181"/>
      <c r="BU181"/>
      <c r="BV181"/>
      <c r="BW181"/>
      <c r="BX181"/>
      <c r="BY181"/>
      <c r="BZ181"/>
      <c r="CA181"/>
      <c r="CB181"/>
      <c r="CC181"/>
      <c r="CD181"/>
      <c r="CE181"/>
      <c r="CF181"/>
      <c r="CG181"/>
      <c r="CH181"/>
      <c r="CI181"/>
      <c r="CJ181"/>
      <c r="CK181"/>
      <c r="CL181"/>
      <c r="CM181"/>
      <c r="CN181"/>
      <c r="CO181"/>
      <c r="CP181"/>
      <c r="CQ181"/>
      <c r="CR181"/>
      <c r="CS181"/>
      <c r="CT181"/>
      <c r="CU181"/>
      <c r="CV181"/>
      <c r="CW181"/>
      <c r="CX181"/>
      <c r="CY181"/>
      <c r="CZ181"/>
      <c r="DA181"/>
      <c r="DB181"/>
      <c r="DC181"/>
      <c r="DD181"/>
      <c r="DE181"/>
      <c r="DF181"/>
      <c r="DG181"/>
      <c r="DH181"/>
      <c r="DI181"/>
      <c r="DJ181"/>
      <c r="DK181"/>
      <c r="DL181"/>
      <c r="DM181"/>
      <c r="DN181"/>
      <c r="DO181"/>
      <c r="DP181"/>
      <c r="DQ181"/>
      <c r="DR181"/>
      <c r="DS181"/>
      <c r="DT181"/>
      <c r="DU181"/>
      <c r="DV181"/>
      <c r="DW181"/>
      <c r="DX181"/>
      <c r="DY181"/>
      <c r="DZ181"/>
      <c r="EA181"/>
      <c r="EB181"/>
      <c r="EC181"/>
      <c r="ED181"/>
      <c r="EE181"/>
      <c r="EF181"/>
      <c r="EG181"/>
      <c r="EH181"/>
      <c r="EI181"/>
      <c r="EJ181"/>
      <c r="EK181"/>
      <c r="EL181"/>
      <c r="EM181"/>
      <c r="EN181"/>
      <c r="EO181"/>
      <c r="EP181"/>
      <c r="EQ181"/>
      <c r="ER181"/>
      <c r="ES181"/>
      <c r="ET181"/>
      <c r="EU181"/>
      <c r="EV181"/>
      <c r="EW181"/>
      <c r="EX181"/>
      <c r="EY181"/>
      <c r="EZ181"/>
      <c r="FA181"/>
      <c r="FB181"/>
      <c r="FC181"/>
      <c r="FD181"/>
      <c r="FE181"/>
      <c r="FF181"/>
      <c r="FG181"/>
      <c r="FH181"/>
      <c r="FI181"/>
      <c r="FJ181"/>
      <c r="FK181"/>
      <c r="FL181"/>
      <c r="FM181"/>
      <c r="FN181"/>
      <c r="FO181"/>
      <c r="FP181"/>
      <c r="FQ181"/>
      <c r="FR181"/>
      <c r="FS181"/>
      <c r="FT181"/>
    </row>
    <row r="182" spans="1:176" ht="108" x14ac:dyDescent="0.2">
      <c r="A182" s="190" t="s">
        <v>147</v>
      </c>
      <c r="B182" s="190"/>
      <c r="C182" s="141" t="str">
        <f>"Response for " &amp; C45</f>
        <v>Response for Supplier Systems</v>
      </c>
      <c r="D182" s="132" t="s">
        <v>526</v>
      </c>
      <c r="E182" s="132" t="s">
        <v>99</v>
      </c>
      <c r="F182" s="2" t="s">
        <v>17</v>
      </c>
      <c r="G182" s="2" t="s">
        <v>18</v>
      </c>
      <c r="H182" s="2" t="s">
        <v>339</v>
      </c>
      <c r="I182" s="2" t="s">
        <v>365</v>
      </c>
      <c r="J182" s="224" t="s">
        <v>566</v>
      </c>
      <c r="K182" s="225"/>
      <c r="L182" s="74">
        <f>SUM(L183:L207)</f>
        <v>0</v>
      </c>
      <c r="M182" s="94" t="s">
        <v>602</v>
      </c>
      <c r="N182" s="94" t="s">
        <v>603</v>
      </c>
      <c r="O182" s="94" t="s">
        <v>604</v>
      </c>
      <c r="P182" s="95" t="s">
        <v>605</v>
      </c>
      <c r="Q182" s="95" t="s">
        <v>606</v>
      </c>
      <c r="R182" s="95" t="s">
        <v>607</v>
      </c>
      <c r="S182" s="96" t="s">
        <v>1086</v>
      </c>
      <c r="T182" s="97" t="s">
        <v>610</v>
      </c>
      <c r="U182" s="95" t="s">
        <v>613</v>
      </c>
      <c r="V182" s="95" t="s">
        <v>617</v>
      </c>
      <c r="W182"/>
      <c r="X182"/>
      <c r="Y182"/>
      <c r="Z182"/>
      <c r="AA182"/>
      <c r="AB182"/>
      <c r="AC182"/>
      <c r="AD182"/>
      <c r="AE182"/>
      <c r="AF182"/>
      <c r="AG182"/>
      <c r="AH182"/>
      <c r="AI182"/>
      <c r="AJ182"/>
      <c r="AK182"/>
      <c r="AL182"/>
      <c r="AM182"/>
      <c r="AN182"/>
      <c r="AO182"/>
      <c r="AP182"/>
      <c r="AQ182"/>
      <c r="AR182"/>
      <c r="AS182"/>
      <c r="AT182"/>
      <c r="AU182"/>
      <c r="AV182"/>
      <c r="AW182"/>
      <c r="AX182"/>
      <c r="AY182"/>
      <c r="AZ182"/>
      <c r="BA182"/>
      <c r="BB182"/>
      <c r="BC182"/>
      <c r="BD182"/>
      <c r="BE182"/>
      <c r="BF182"/>
      <c r="BG182"/>
      <c r="BH182"/>
      <c r="BI182"/>
      <c r="BJ182"/>
      <c r="BK182"/>
      <c r="BL182"/>
      <c r="BM182"/>
      <c r="BN182"/>
      <c r="BO182"/>
      <c r="BP182"/>
      <c r="BQ182"/>
      <c r="BR182"/>
      <c r="BS182"/>
      <c r="BT182"/>
      <c r="BU182"/>
      <c r="BV182"/>
      <c r="BW182"/>
      <c r="BX182"/>
      <c r="BY182"/>
      <c r="BZ182"/>
      <c r="CA182"/>
      <c r="CB182"/>
      <c r="CC182"/>
      <c r="CD182"/>
      <c r="CE182"/>
      <c r="CF182"/>
      <c r="CG182"/>
      <c r="CH182"/>
      <c r="CI182"/>
      <c r="CJ182"/>
      <c r="CK182"/>
      <c r="CL182"/>
      <c r="CM182"/>
      <c r="CN182"/>
      <c r="CO182"/>
      <c r="CP182"/>
      <c r="CQ182"/>
      <c r="CR182"/>
      <c r="CS182"/>
      <c r="CT182"/>
      <c r="CU182"/>
      <c r="CV182"/>
      <c r="CW182"/>
      <c r="CX182"/>
      <c r="CY182"/>
      <c r="CZ182"/>
      <c r="DA182"/>
      <c r="DB182"/>
      <c r="DC182"/>
      <c r="DD182"/>
      <c r="DE182"/>
      <c r="DF182"/>
      <c r="DG182"/>
      <c r="DH182"/>
      <c r="DI182"/>
      <c r="DJ182"/>
      <c r="DK182"/>
      <c r="DL182"/>
      <c r="DM182"/>
      <c r="DN182"/>
      <c r="DO182"/>
      <c r="DP182"/>
      <c r="DQ182"/>
      <c r="DR182"/>
      <c r="DS182"/>
      <c r="DT182"/>
      <c r="DU182"/>
      <c r="DV182"/>
      <c r="DW182"/>
      <c r="DX182"/>
      <c r="DY182"/>
      <c r="DZ182"/>
      <c r="EA182"/>
      <c r="EB182"/>
      <c r="EC182"/>
      <c r="ED182"/>
      <c r="EE182"/>
      <c r="EF182"/>
      <c r="EG182"/>
      <c r="EH182"/>
      <c r="EI182"/>
      <c r="EJ182"/>
      <c r="EK182"/>
      <c r="EL182"/>
      <c r="EM182"/>
      <c r="EN182"/>
      <c r="EO182"/>
      <c r="EP182"/>
      <c r="EQ182"/>
      <c r="ER182"/>
      <c r="ES182"/>
      <c r="ET182"/>
      <c r="EU182"/>
      <c r="EV182"/>
      <c r="EW182"/>
      <c r="EX182"/>
      <c r="EY182"/>
      <c r="EZ182"/>
      <c r="FA182"/>
      <c r="FB182"/>
      <c r="FC182"/>
      <c r="FD182"/>
      <c r="FE182"/>
      <c r="FF182"/>
      <c r="FG182"/>
      <c r="FH182"/>
      <c r="FI182"/>
      <c r="FJ182"/>
      <c r="FK182"/>
      <c r="FL182"/>
      <c r="FM182"/>
      <c r="FN182"/>
      <c r="FO182"/>
      <c r="FP182"/>
      <c r="FQ182"/>
      <c r="FR182"/>
      <c r="FS182"/>
      <c r="FT182"/>
    </row>
    <row r="183" spans="1:176" ht="141.75" x14ac:dyDescent="0.2">
      <c r="A183" s="90" t="s">
        <v>47</v>
      </c>
      <c r="B183" s="18" t="s">
        <v>1092</v>
      </c>
      <c r="C183" s="13"/>
      <c r="D183" s="135"/>
      <c r="E183" s="135"/>
      <c r="F183" s="11"/>
      <c r="G183" s="53" t="str">
        <f>IF(C183="","",IF(C183="Yes","Please state the algorithm/method used to achieve encryption in transit.","Please describe plans to encrypt data-in-transit."))</f>
        <v/>
      </c>
      <c r="H183" s="36">
        <v>18</v>
      </c>
      <c r="I183" s="36" t="s">
        <v>427</v>
      </c>
      <c r="J183" s="75"/>
      <c r="K183" s="78"/>
      <c r="L183" s="76">
        <f t="shared" si="3"/>
        <v>0</v>
      </c>
      <c r="M183" s="113"/>
      <c r="N183" s="113" t="s">
        <v>1061</v>
      </c>
      <c r="O183" s="113"/>
      <c r="P183" s="112" t="s">
        <v>705</v>
      </c>
      <c r="Q183" s="112" t="s">
        <v>706</v>
      </c>
      <c r="R183" s="114" t="s">
        <v>881</v>
      </c>
      <c r="S183" s="148" t="s">
        <v>1148</v>
      </c>
      <c r="T183" s="114" t="s">
        <v>882</v>
      </c>
      <c r="U183" s="116" t="s">
        <v>883</v>
      </c>
      <c r="V183" s="117" t="s">
        <v>731</v>
      </c>
      <c r="W183"/>
      <c r="X183"/>
      <c r="Y183"/>
      <c r="Z183"/>
      <c r="AA183"/>
      <c r="AB183"/>
      <c r="AC183"/>
      <c r="AD183"/>
      <c r="AE183"/>
      <c r="AF183"/>
      <c r="AG183"/>
      <c r="AH183"/>
      <c r="AI183"/>
      <c r="AJ183"/>
      <c r="AK183"/>
      <c r="AL183"/>
      <c r="AM183"/>
      <c r="AN183"/>
      <c r="AO183"/>
      <c r="AP183"/>
      <c r="AQ183"/>
      <c r="AR183"/>
      <c r="AS183"/>
      <c r="AT183"/>
      <c r="AU183"/>
      <c r="AV183"/>
      <c r="AW183"/>
      <c r="AX183"/>
      <c r="AY183"/>
      <c r="AZ183"/>
      <c r="BA183"/>
      <c r="BB183"/>
      <c r="BC183"/>
      <c r="BD183"/>
      <c r="BE183"/>
      <c r="BF183"/>
      <c r="BG183"/>
      <c r="BH183"/>
      <c r="BI183"/>
      <c r="BJ183"/>
      <c r="BK183"/>
      <c r="BL183"/>
      <c r="BM183"/>
      <c r="BN183"/>
      <c r="BO183"/>
      <c r="BP183"/>
      <c r="BQ183"/>
      <c r="BR183"/>
      <c r="BS183"/>
      <c r="BT183"/>
      <c r="BU183"/>
      <c r="BV183"/>
      <c r="BW183"/>
      <c r="BX183"/>
      <c r="BY183"/>
      <c r="BZ183"/>
      <c r="CA183"/>
      <c r="CB183"/>
      <c r="CC183"/>
      <c r="CD183"/>
      <c r="CE183"/>
      <c r="CF183"/>
      <c r="CG183"/>
      <c r="CH183"/>
      <c r="CI183"/>
      <c r="CJ183"/>
      <c r="CK183"/>
      <c r="CL183"/>
      <c r="CM183"/>
      <c r="CN183"/>
      <c r="CO183"/>
      <c r="CP183"/>
      <c r="CQ183"/>
      <c r="CR183"/>
      <c r="CS183"/>
      <c r="CT183"/>
      <c r="CU183"/>
      <c r="CV183"/>
      <c r="CW183"/>
      <c r="CX183"/>
      <c r="CY183"/>
      <c r="CZ183"/>
      <c r="DA183"/>
      <c r="DB183"/>
      <c r="DC183"/>
      <c r="DD183"/>
      <c r="DE183"/>
      <c r="DF183"/>
      <c r="DG183"/>
      <c r="DH183"/>
      <c r="DI183"/>
      <c r="DJ183"/>
      <c r="DK183"/>
      <c r="DL183"/>
      <c r="DM183"/>
      <c r="DN183"/>
      <c r="DO183"/>
      <c r="DP183"/>
      <c r="DQ183"/>
      <c r="DR183"/>
      <c r="DS183"/>
      <c r="DT183"/>
      <c r="DU183"/>
      <c r="DV183"/>
      <c r="DW183"/>
      <c r="DX183"/>
      <c r="DY183"/>
      <c r="DZ183"/>
      <c r="EA183"/>
      <c r="EB183"/>
      <c r="EC183"/>
      <c r="ED183"/>
      <c r="EE183"/>
      <c r="EF183"/>
      <c r="EG183"/>
      <c r="EH183"/>
      <c r="EI183"/>
      <c r="EJ183"/>
      <c r="EK183"/>
      <c r="EL183"/>
      <c r="EM183"/>
      <c r="EN183"/>
      <c r="EO183"/>
      <c r="EP183"/>
      <c r="EQ183"/>
      <c r="ER183"/>
      <c r="ES183"/>
      <c r="ET183"/>
      <c r="EU183"/>
      <c r="EV183"/>
      <c r="EW183"/>
      <c r="EX183"/>
      <c r="EY183"/>
      <c r="EZ183"/>
      <c r="FA183"/>
      <c r="FB183"/>
      <c r="FC183"/>
      <c r="FD183"/>
      <c r="FE183"/>
      <c r="FF183"/>
      <c r="FG183"/>
      <c r="FH183"/>
      <c r="FI183"/>
      <c r="FJ183"/>
      <c r="FK183"/>
      <c r="FL183"/>
      <c r="FM183"/>
      <c r="FN183"/>
      <c r="FO183"/>
      <c r="FP183"/>
      <c r="FQ183"/>
      <c r="FR183"/>
      <c r="FS183"/>
      <c r="FT183"/>
    </row>
    <row r="184" spans="1:176" ht="94.5" x14ac:dyDescent="0.2">
      <c r="A184" s="90" t="s">
        <v>208</v>
      </c>
      <c r="B184" s="18" t="s">
        <v>500</v>
      </c>
      <c r="C184" s="13"/>
      <c r="D184" s="135"/>
      <c r="E184" s="135"/>
      <c r="F184" s="11"/>
      <c r="G184" s="53"/>
      <c r="H184" s="36">
        <v>44</v>
      </c>
      <c r="I184" s="36" t="s">
        <v>428</v>
      </c>
      <c r="J184" s="75"/>
      <c r="K184" s="78"/>
      <c r="L184" s="76">
        <f t="shared" si="3"/>
        <v>0</v>
      </c>
      <c r="M184" s="113"/>
      <c r="N184" s="113"/>
      <c r="O184" s="113" t="s">
        <v>1066</v>
      </c>
      <c r="P184" s="112" t="s">
        <v>726</v>
      </c>
      <c r="Q184" s="112" t="s">
        <v>726</v>
      </c>
      <c r="R184" s="112" t="s">
        <v>884</v>
      </c>
      <c r="S184" s="143" t="s">
        <v>1146</v>
      </c>
      <c r="T184" s="114" t="s">
        <v>885</v>
      </c>
      <c r="U184" s="116" t="s">
        <v>886</v>
      </c>
      <c r="V184" s="117" t="s">
        <v>731</v>
      </c>
      <c r="W184"/>
      <c r="X184"/>
      <c r="Y184"/>
      <c r="Z184"/>
      <c r="AA184"/>
      <c r="AB184"/>
      <c r="AC184"/>
      <c r="AD184"/>
      <c r="AE184"/>
      <c r="AF184"/>
      <c r="AG184"/>
      <c r="AH184"/>
      <c r="AI184"/>
      <c r="AJ184"/>
      <c r="AK184"/>
      <c r="AL184"/>
      <c r="AM184"/>
      <c r="AN184"/>
      <c r="AO184"/>
      <c r="AP184"/>
      <c r="AQ184"/>
      <c r="AR184"/>
      <c r="AS184"/>
      <c r="AT184"/>
      <c r="AU184"/>
      <c r="AV184"/>
      <c r="AW184"/>
      <c r="AX184"/>
      <c r="AY184"/>
      <c r="AZ184"/>
      <c r="BA184"/>
      <c r="BB184"/>
      <c r="BC184"/>
      <c r="BD184"/>
      <c r="BE184"/>
      <c r="BF184"/>
      <c r="BG184"/>
      <c r="BH184"/>
      <c r="BI184"/>
      <c r="BJ184"/>
      <c r="BK184"/>
      <c r="BL184"/>
      <c r="BM184"/>
      <c r="BN184"/>
      <c r="BO184"/>
      <c r="BP184"/>
      <c r="BQ184"/>
      <c r="BR184"/>
      <c r="BS184"/>
      <c r="BT184"/>
      <c r="BU184"/>
      <c r="BV184"/>
      <c r="BW184"/>
      <c r="BX184"/>
      <c r="BY184"/>
      <c r="BZ184"/>
      <c r="CA184"/>
      <c r="CB184"/>
      <c r="CC184"/>
      <c r="CD184"/>
      <c r="CE184"/>
      <c r="CF184"/>
      <c r="CG184"/>
      <c r="CH184"/>
      <c r="CI184"/>
      <c r="CJ184"/>
      <c r="CK184"/>
      <c r="CL184"/>
      <c r="CM184"/>
      <c r="CN184"/>
      <c r="CO184"/>
      <c r="CP184"/>
      <c r="CQ184"/>
      <c r="CR184"/>
      <c r="CS184"/>
      <c r="CT184"/>
      <c r="CU184"/>
      <c r="CV184"/>
      <c r="CW184"/>
      <c r="CX184"/>
      <c r="CY184"/>
      <c r="CZ184"/>
      <c r="DA184"/>
      <c r="DB184"/>
      <c r="DC184"/>
      <c r="DD184"/>
      <c r="DE184"/>
      <c r="DF184"/>
      <c r="DG184"/>
      <c r="DH184"/>
      <c r="DI184"/>
      <c r="DJ184"/>
      <c r="DK184"/>
      <c r="DL184"/>
      <c r="DM184"/>
      <c r="DN184"/>
      <c r="DO184"/>
      <c r="DP184"/>
      <c r="DQ184"/>
      <c r="DR184"/>
      <c r="DS184"/>
      <c r="DT184"/>
      <c r="DU184"/>
      <c r="DV184"/>
      <c r="DW184"/>
      <c r="DX184"/>
      <c r="DY184"/>
      <c r="DZ184"/>
      <c r="EA184"/>
      <c r="EB184"/>
      <c r="EC184"/>
      <c r="ED184"/>
      <c r="EE184"/>
      <c r="EF184"/>
      <c r="EG184"/>
      <c r="EH184"/>
      <c r="EI184"/>
      <c r="EJ184"/>
      <c r="EK184"/>
      <c r="EL184"/>
      <c r="EM184"/>
      <c r="EN184"/>
      <c r="EO184"/>
      <c r="EP184"/>
      <c r="EQ184"/>
      <c r="ER184"/>
      <c r="ES184"/>
      <c r="ET184"/>
      <c r="EU184"/>
      <c r="EV184"/>
      <c r="EW184"/>
      <c r="EX184"/>
      <c r="EY184"/>
      <c r="EZ184"/>
      <c r="FA184"/>
      <c r="FB184"/>
      <c r="FC184"/>
      <c r="FD184"/>
      <c r="FE184"/>
      <c r="FF184"/>
      <c r="FG184"/>
      <c r="FH184"/>
      <c r="FI184"/>
      <c r="FJ184"/>
      <c r="FK184"/>
      <c r="FL184"/>
      <c r="FM184"/>
      <c r="FN184"/>
      <c r="FO184"/>
      <c r="FP184"/>
      <c r="FQ184"/>
      <c r="FR184"/>
      <c r="FS184"/>
      <c r="FT184"/>
    </row>
    <row r="185" spans="1:176" ht="126" x14ac:dyDescent="0.2">
      <c r="A185" s="90" t="s">
        <v>48</v>
      </c>
      <c r="B185" s="18" t="s">
        <v>474</v>
      </c>
      <c r="C185" s="13"/>
      <c r="D185" s="135"/>
      <c r="E185" s="135"/>
      <c r="F185" s="11"/>
      <c r="G185" s="53" t="str">
        <f>IF(C185="","",IF(C185="Yes","Please state the algorithm/method used to achieve encryption in transit.","Please describe plans to encrypt data-in-transit."))</f>
        <v/>
      </c>
      <c r="H185" s="36">
        <v>42</v>
      </c>
      <c r="I185" s="36" t="s">
        <v>429</v>
      </c>
      <c r="J185" s="75"/>
      <c r="K185" s="78"/>
      <c r="L185" s="76">
        <f t="shared" si="3"/>
        <v>0</v>
      </c>
      <c r="M185" s="113"/>
      <c r="N185" s="115" t="s">
        <v>1062</v>
      </c>
      <c r="O185" s="113"/>
      <c r="P185" s="114" t="s">
        <v>887</v>
      </c>
      <c r="Q185" s="114" t="s">
        <v>888</v>
      </c>
      <c r="R185" s="114" t="s">
        <v>889</v>
      </c>
      <c r="S185" s="143" t="s">
        <v>1147</v>
      </c>
      <c r="T185" s="114" t="s">
        <v>890</v>
      </c>
      <c r="U185" s="108" t="s">
        <v>730</v>
      </c>
      <c r="V185" s="117" t="s">
        <v>731</v>
      </c>
      <c r="W185"/>
      <c r="X185"/>
      <c r="Y185"/>
      <c r="Z185"/>
      <c r="AA185"/>
      <c r="AB185"/>
      <c r="AC185"/>
      <c r="AD185"/>
      <c r="AE185"/>
      <c r="AF185"/>
      <c r="AG185"/>
      <c r="AH185"/>
      <c r="AI185"/>
      <c r="AJ185"/>
      <c r="AK185"/>
      <c r="AL185"/>
      <c r="AM185"/>
      <c r="AN185"/>
      <c r="AO185"/>
      <c r="AP185"/>
      <c r="AQ185"/>
      <c r="AR185"/>
      <c r="AS185"/>
      <c r="AT185"/>
      <c r="AU185"/>
      <c r="AV185"/>
      <c r="AW185"/>
      <c r="AX185"/>
      <c r="AY185"/>
      <c r="AZ185"/>
      <c r="BA185"/>
      <c r="BB185"/>
      <c r="BC185"/>
      <c r="BD185"/>
      <c r="BE185"/>
      <c r="BF185"/>
      <c r="BG185"/>
      <c r="BH185"/>
      <c r="BI185"/>
      <c r="BJ185"/>
      <c r="BK185"/>
      <c r="BL185"/>
      <c r="BM185"/>
      <c r="BN185"/>
      <c r="BO185"/>
      <c r="BP185"/>
      <c r="BQ185"/>
      <c r="BR185"/>
      <c r="BS185"/>
      <c r="BT185"/>
      <c r="BU185"/>
      <c r="BV185"/>
      <c r="BW185"/>
      <c r="BX185"/>
      <c r="BY185"/>
      <c r="BZ185"/>
      <c r="CA185"/>
      <c r="CB185"/>
      <c r="CC185"/>
      <c r="CD185"/>
      <c r="CE185"/>
      <c r="CF185"/>
      <c r="CG185"/>
      <c r="CH185"/>
      <c r="CI185"/>
      <c r="CJ185"/>
      <c r="CK185"/>
      <c r="CL185"/>
      <c r="CM185"/>
      <c r="CN185"/>
      <c r="CO185"/>
      <c r="CP185"/>
      <c r="CQ185"/>
      <c r="CR185"/>
      <c r="CS185"/>
      <c r="CT185"/>
      <c r="CU185"/>
      <c r="CV185"/>
      <c r="CW185"/>
      <c r="CX185"/>
      <c r="CY185"/>
      <c r="CZ185"/>
      <c r="DA185"/>
      <c r="DB185"/>
      <c r="DC185"/>
      <c r="DD185"/>
      <c r="DE185"/>
      <c r="DF185"/>
      <c r="DG185"/>
      <c r="DH185"/>
      <c r="DI185"/>
      <c r="DJ185"/>
      <c r="DK185"/>
      <c r="DL185"/>
      <c r="DM185"/>
      <c r="DN185"/>
      <c r="DO185"/>
      <c r="DP185"/>
      <c r="DQ185"/>
      <c r="DR185"/>
      <c r="DS185"/>
      <c r="DT185"/>
      <c r="DU185"/>
      <c r="DV185"/>
      <c r="DW185"/>
      <c r="DX185"/>
      <c r="DY185"/>
      <c r="DZ185"/>
      <c r="EA185"/>
      <c r="EB185"/>
      <c r="EC185"/>
      <c r="ED185"/>
      <c r="EE185"/>
      <c r="EF185"/>
      <c r="EG185"/>
      <c r="EH185"/>
      <c r="EI185"/>
      <c r="EJ185"/>
      <c r="EK185"/>
      <c r="EL185"/>
      <c r="EM185"/>
      <c r="EN185"/>
      <c r="EO185"/>
      <c r="EP185"/>
      <c r="EQ185"/>
      <c r="ER185"/>
      <c r="ES185"/>
      <c r="ET185"/>
      <c r="EU185"/>
      <c r="EV185"/>
      <c r="EW185"/>
      <c r="EX185"/>
      <c r="EY185"/>
      <c r="EZ185"/>
      <c r="FA185"/>
      <c r="FB185"/>
      <c r="FC185"/>
      <c r="FD185"/>
      <c r="FE185"/>
      <c r="FF185"/>
      <c r="FG185"/>
      <c r="FH185"/>
      <c r="FI185"/>
      <c r="FJ185"/>
      <c r="FK185"/>
      <c r="FL185"/>
      <c r="FM185"/>
      <c r="FN185"/>
      <c r="FO185"/>
      <c r="FP185"/>
      <c r="FQ185"/>
      <c r="FR185"/>
      <c r="FS185"/>
      <c r="FT185"/>
    </row>
    <row r="186" spans="1:176" ht="78.75" x14ac:dyDescent="0.2">
      <c r="A186" s="90" t="s">
        <v>49</v>
      </c>
      <c r="B186" s="18" t="s">
        <v>1214</v>
      </c>
      <c r="C186" s="13"/>
      <c r="D186" s="135"/>
      <c r="E186" s="135"/>
      <c r="F186" s="11"/>
      <c r="G186" s="53" t="str">
        <f>IF(C186="","",IF(C186="Yes","Please state the algorithm/method used to achieve encryption at rest.","Please describe plans to encrypt data-at-rest."))</f>
        <v/>
      </c>
      <c r="H186" s="36"/>
      <c r="I186" s="36" t="s">
        <v>430</v>
      </c>
      <c r="J186" s="75"/>
      <c r="K186" s="78"/>
      <c r="L186" s="76">
        <f t="shared" si="3"/>
        <v>0</v>
      </c>
      <c r="M186" s="113"/>
      <c r="N186" s="113"/>
      <c r="O186" s="113"/>
      <c r="P186" s="112" t="s">
        <v>726</v>
      </c>
      <c r="Q186" s="112" t="s">
        <v>726</v>
      </c>
      <c r="R186" s="114" t="s">
        <v>835</v>
      </c>
      <c r="S186" s="143" t="s">
        <v>1146</v>
      </c>
      <c r="T186" s="114" t="s">
        <v>891</v>
      </c>
      <c r="U186" s="108" t="s">
        <v>730</v>
      </c>
      <c r="V186" s="107" t="s">
        <v>692</v>
      </c>
      <c r="W186"/>
      <c r="X186"/>
      <c r="Y186"/>
      <c r="Z186"/>
      <c r="AA186"/>
      <c r="AB186"/>
      <c r="AC186"/>
      <c r="AD186"/>
      <c r="AE186"/>
      <c r="AF186"/>
      <c r="AG186"/>
      <c r="AH186"/>
      <c r="AI186"/>
      <c r="AJ186"/>
      <c r="AK186"/>
      <c r="AL186"/>
      <c r="AM186"/>
      <c r="AN186"/>
      <c r="AO186"/>
      <c r="AP186"/>
      <c r="AQ186"/>
      <c r="AR186"/>
      <c r="AS186"/>
      <c r="AT186"/>
      <c r="AU186"/>
      <c r="AV186"/>
      <c r="AW186"/>
      <c r="AX186"/>
      <c r="AY186"/>
      <c r="AZ186"/>
      <c r="BA186"/>
      <c r="BB186"/>
      <c r="BC186"/>
      <c r="BD186"/>
      <c r="BE186"/>
      <c r="BF186"/>
      <c r="BG186"/>
      <c r="BH186"/>
      <c r="BI186"/>
      <c r="BJ186"/>
      <c r="BK186"/>
      <c r="BL186"/>
      <c r="BM186"/>
      <c r="BN186"/>
      <c r="BO186"/>
      <c r="BP186"/>
      <c r="BQ186"/>
      <c r="BR186"/>
      <c r="BS186"/>
      <c r="BT186"/>
      <c r="BU186"/>
      <c r="BV186"/>
      <c r="BW186"/>
      <c r="BX186"/>
      <c r="BY186"/>
      <c r="BZ186"/>
      <c r="CA186"/>
      <c r="CB186"/>
      <c r="CC186"/>
      <c r="CD186"/>
      <c r="CE186"/>
      <c r="CF186"/>
      <c r="CG186"/>
      <c r="CH186"/>
      <c r="CI186"/>
      <c r="CJ186"/>
      <c r="CK186"/>
      <c r="CL186"/>
      <c r="CM186"/>
      <c r="CN186"/>
      <c r="CO186"/>
      <c r="CP186"/>
      <c r="CQ186"/>
      <c r="CR186"/>
      <c r="CS186"/>
      <c r="CT186"/>
      <c r="CU186"/>
      <c r="CV186"/>
      <c r="CW186"/>
      <c r="CX186"/>
      <c r="CY186"/>
      <c r="CZ186"/>
      <c r="DA186"/>
      <c r="DB186"/>
      <c r="DC186"/>
      <c r="DD186"/>
      <c r="DE186"/>
      <c r="DF186"/>
      <c r="DG186"/>
      <c r="DH186"/>
      <c r="DI186"/>
      <c r="DJ186"/>
      <c r="DK186"/>
      <c r="DL186"/>
      <c r="DM186"/>
      <c r="DN186"/>
      <c r="DO186"/>
      <c r="DP186"/>
      <c r="DQ186"/>
      <c r="DR186"/>
      <c r="DS186"/>
      <c r="DT186"/>
      <c r="DU186"/>
      <c r="DV186"/>
      <c r="DW186"/>
      <c r="DX186"/>
      <c r="DY186"/>
      <c r="DZ186"/>
      <c r="EA186"/>
      <c r="EB186"/>
      <c r="EC186"/>
      <c r="ED186"/>
      <c r="EE186"/>
      <c r="EF186"/>
      <c r="EG186"/>
      <c r="EH186"/>
      <c r="EI186"/>
      <c r="EJ186"/>
      <c r="EK186"/>
      <c r="EL186"/>
      <c r="EM186"/>
      <c r="EN186"/>
      <c r="EO186"/>
      <c r="EP186"/>
      <c r="EQ186"/>
      <c r="ER186"/>
      <c r="ES186"/>
      <c r="ET186"/>
      <c r="EU186"/>
      <c r="EV186"/>
      <c r="EW186"/>
      <c r="EX186"/>
      <c r="EY186"/>
      <c r="EZ186"/>
      <c r="FA186"/>
      <c r="FB186"/>
      <c r="FC186"/>
      <c r="FD186"/>
      <c r="FE186"/>
      <c r="FF186"/>
      <c r="FG186"/>
      <c r="FH186"/>
      <c r="FI186"/>
      <c r="FJ186"/>
      <c r="FK186"/>
      <c r="FL186"/>
      <c r="FM186"/>
      <c r="FN186"/>
      <c r="FO186"/>
      <c r="FP186"/>
      <c r="FQ186"/>
      <c r="FR186"/>
      <c r="FS186"/>
      <c r="FT186"/>
    </row>
    <row r="187" spans="1:176" ht="63" x14ac:dyDescent="0.2">
      <c r="A187" s="90" t="s">
        <v>50</v>
      </c>
      <c r="B187" s="18" t="s">
        <v>63</v>
      </c>
      <c r="C187" s="13"/>
      <c r="D187" s="135"/>
      <c r="E187" s="135"/>
      <c r="F187" s="11"/>
      <c r="G187" s="53"/>
      <c r="H187" s="36"/>
      <c r="I187" s="36"/>
      <c r="J187" s="75"/>
      <c r="K187" s="78"/>
      <c r="L187" s="76">
        <f t="shared" si="3"/>
        <v>0</v>
      </c>
      <c r="M187" s="113"/>
      <c r="N187" s="113"/>
      <c r="O187" s="113"/>
      <c r="P187" s="112"/>
      <c r="Q187" s="112" t="s">
        <v>848</v>
      </c>
      <c r="R187" s="112"/>
      <c r="S187" s="143" t="s">
        <v>1142</v>
      </c>
      <c r="T187" s="114" t="s">
        <v>892</v>
      </c>
      <c r="U187" s="108" t="s">
        <v>851</v>
      </c>
      <c r="V187" s="107" t="s">
        <v>843</v>
      </c>
      <c r="W187"/>
      <c r="X187"/>
      <c r="Y187"/>
      <c r="Z187"/>
      <c r="AA187"/>
      <c r="AB187"/>
      <c r="AC187"/>
      <c r="AD187"/>
      <c r="AE187"/>
      <c r="AF187"/>
      <c r="AG187"/>
      <c r="AH187"/>
      <c r="AI187"/>
      <c r="AJ187"/>
      <c r="AK187"/>
      <c r="AL187"/>
      <c r="AM187"/>
      <c r="AN187"/>
      <c r="AO187"/>
      <c r="AP187"/>
      <c r="AQ187"/>
      <c r="AR187"/>
      <c r="AS187"/>
      <c r="AT187"/>
      <c r="AU187"/>
      <c r="AV187"/>
      <c r="AW187"/>
      <c r="AX187"/>
      <c r="AY187"/>
      <c r="AZ187"/>
      <c r="BA187"/>
      <c r="BB187"/>
      <c r="BC187"/>
      <c r="BD187"/>
      <c r="BE187"/>
      <c r="BF187"/>
      <c r="BG187"/>
      <c r="BH187"/>
      <c r="BI187"/>
      <c r="BJ187"/>
      <c r="BK187"/>
      <c r="BL187"/>
      <c r="BM187"/>
      <c r="BN187"/>
      <c r="BO187"/>
      <c r="BP187"/>
      <c r="BQ187"/>
      <c r="BR187"/>
      <c r="BS187"/>
      <c r="BT187"/>
      <c r="BU187"/>
      <c r="BV187"/>
      <c r="BW187"/>
      <c r="BX187"/>
      <c r="BY187"/>
      <c r="BZ187"/>
      <c r="CA187"/>
      <c r="CB187"/>
      <c r="CC187"/>
      <c r="CD187"/>
      <c r="CE187"/>
      <c r="CF187"/>
      <c r="CG187"/>
      <c r="CH187"/>
      <c r="CI187"/>
      <c r="CJ187"/>
      <c r="CK187"/>
      <c r="CL187"/>
      <c r="CM187"/>
      <c r="CN187"/>
      <c r="CO187"/>
      <c r="CP187"/>
      <c r="CQ187"/>
      <c r="CR187"/>
      <c r="CS187"/>
      <c r="CT187"/>
      <c r="CU187"/>
      <c r="CV187"/>
      <c r="CW187"/>
      <c r="CX187"/>
      <c r="CY187"/>
      <c r="CZ187"/>
      <c r="DA187"/>
      <c r="DB187"/>
      <c r="DC187"/>
      <c r="DD187"/>
      <c r="DE187"/>
      <c r="DF187"/>
      <c r="DG187"/>
      <c r="DH187"/>
      <c r="DI187"/>
      <c r="DJ187"/>
      <c r="DK187"/>
      <c r="DL187"/>
      <c r="DM187"/>
      <c r="DN187"/>
      <c r="DO187"/>
      <c r="DP187"/>
      <c r="DQ187"/>
      <c r="DR187"/>
      <c r="DS187"/>
      <c r="DT187"/>
      <c r="DU187"/>
      <c r="DV187"/>
      <c r="DW187"/>
      <c r="DX187"/>
      <c r="DY187"/>
      <c r="DZ187"/>
      <c r="EA187"/>
      <c r="EB187"/>
      <c r="EC187"/>
      <c r="ED187"/>
      <c r="EE187"/>
      <c r="EF187"/>
      <c r="EG187"/>
      <c r="EH187"/>
      <c r="EI187"/>
      <c r="EJ187"/>
      <c r="EK187"/>
      <c r="EL187"/>
      <c r="EM187"/>
      <c r="EN187"/>
      <c r="EO187"/>
      <c r="EP187"/>
      <c r="EQ187"/>
      <c r="ER187"/>
      <c r="ES187"/>
      <c r="ET187"/>
      <c r="EU187"/>
      <c r="EV187"/>
      <c r="EW187"/>
      <c r="EX187"/>
      <c r="EY187"/>
      <c r="EZ187"/>
      <c r="FA187"/>
      <c r="FB187"/>
      <c r="FC187"/>
      <c r="FD187"/>
      <c r="FE187"/>
      <c r="FF187"/>
      <c r="FG187"/>
      <c r="FH187"/>
      <c r="FI187"/>
      <c r="FJ187"/>
      <c r="FK187"/>
      <c r="FL187"/>
      <c r="FM187"/>
      <c r="FN187"/>
      <c r="FO187"/>
      <c r="FP187"/>
      <c r="FQ187"/>
      <c r="FR187"/>
      <c r="FS187"/>
      <c r="FT187"/>
    </row>
    <row r="188" spans="1:176" ht="63" x14ac:dyDescent="0.2">
      <c r="A188" s="90" t="s">
        <v>51</v>
      </c>
      <c r="B188" s="18" t="s">
        <v>501</v>
      </c>
      <c r="C188" s="13"/>
      <c r="D188" s="135"/>
      <c r="E188" s="135"/>
      <c r="F188" s="24"/>
      <c r="G188" s="53"/>
      <c r="H188" s="36"/>
      <c r="I188" s="36" t="s">
        <v>431</v>
      </c>
      <c r="J188" s="75"/>
      <c r="K188" s="78"/>
      <c r="L188" s="76">
        <f t="shared" si="3"/>
        <v>0</v>
      </c>
      <c r="M188" s="113"/>
      <c r="N188" s="113"/>
      <c r="O188" s="113"/>
      <c r="P188" s="112"/>
      <c r="Q188" s="112" t="s">
        <v>893</v>
      </c>
      <c r="R188" s="112" t="s">
        <v>894</v>
      </c>
      <c r="S188" s="112"/>
      <c r="T188" s="114" t="s">
        <v>895</v>
      </c>
      <c r="U188" s="108" t="s">
        <v>730</v>
      </c>
      <c r="V188" s="107" t="s">
        <v>692</v>
      </c>
      <c r="W188"/>
      <c r="X188"/>
      <c r="Y188"/>
      <c r="Z188"/>
      <c r="AA188"/>
      <c r="AB188"/>
      <c r="AC188"/>
      <c r="AD188"/>
      <c r="AE188"/>
      <c r="AF188"/>
      <c r="AG188"/>
      <c r="AH188"/>
      <c r="AI188"/>
      <c r="AJ188"/>
      <c r="AK188"/>
      <c r="AL188"/>
      <c r="AM188"/>
      <c r="AN188"/>
      <c r="AO188"/>
      <c r="AP188"/>
      <c r="AQ188"/>
      <c r="AR188"/>
      <c r="AS188"/>
      <c r="AT188"/>
      <c r="AU188"/>
      <c r="AV188"/>
      <c r="AW188"/>
      <c r="AX188"/>
      <c r="AY188"/>
      <c r="AZ188"/>
      <c r="BA188"/>
      <c r="BB188"/>
      <c r="BC188"/>
      <c r="BD188"/>
      <c r="BE188"/>
      <c r="BF188"/>
      <c r="BG188"/>
      <c r="BH188"/>
      <c r="BI188"/>
      <c r="BJ188"/>
      <c r="BK188"/>
      <c r="BL188"/>
      <c r="BM188"/>
      <c r="BN188"/>
      <c r="BO188"/>
      <c r="BP188"/>
      <c r="BQ188"/>
      <c r="BR188"/>
      <c r="BS188"/>
      <c r="BT188"/>
      <c r="BU188"/>
      <c r="BV188"/>
      <c r="BW188"/>
      <c r="BX188"/>
      <c r="BY188"/>
      <c r="BZ188"/>
      <c r="CA188"/>
      <c r="CB188"/>
      <c r="CC188"/>
      <c r="CD188"/>
      <c r="CE188"/>
      <c r="CF188"/>
      <c r="CG188"/>
      <c r="CH188"/>
      <c r="CI188"/>
      <c r="CJ188"/>
      <c r="CK188"/>
      <c r="CL188"/>
      <c r="CM188"/>
      <c r="CN188"/>
      <c r="CO188"/>
      <c r="CP188"/>
      <c r="CQ188"/>
      <c r="CR188"/>
      <c r="CS188"/>
      <c r="CT188"/>
      <c r="CU188"/>
      <c r="CV188"/>
      <c r="CW188"/>
      <c r="CX188"/>
      <c r="CY188"/>
      <c r="CZ188"/>
      <c r="DA188"/>
      <c r="DB188"/>
      <c r="DC188"/>
      <c r="DD188"/>
      <c r="DE188"/>
      <c r="DF188"/>
      <c r="DG188"/>
      <c r="DH188"/>
      <c r="DI188"/>
      <c r="DJ188"/>
      <c r="DK188"/>
      <c r="DL188"/>
      <c r="DM188"/>
      <c r="DN188"/>
      <c r="DO188"/>
      <c r="DP188"/>
      <c r="DQ188"/>
      <c r="DR188"/>
      <c r="DS188"/>
      <c r="DT188"/>
      <c r="DU188"/>
      <c r="DV188"/>
      <c r="DW188"/>
      <c r="DX188"/>
      <c r="DY188"/>
      <c r="DZ188"/>
      <c r="EA188"/>
      <c r="EB188"/>
      <c r="EC188"/>
      <c r="ED188"/>
      <c r="EE188"/>
      <c r="EF188"/>
      <c r="EG188"/>
      <c r="EH188"/>
      <c r="EI188"/>
      <c r="EJ188"/>
      <c r="EK188"/>
      <c r="EL188"/>
      <c r="EM188"/>
      <c r="EN188"/>
      <c r="EO188"/>
      <c r="EP188"/>
      <c r="EQ188"/>
      <c r="ER188"/>
      <c r="ES188"/>
      <c r="ET188"/>
      <c r="EU188"/>
      <c r="EV188"/>
      <c r="EW188"/>
      <c r="EX188"/>
      <c r="EY188"/>
      <c r="EZ188"/>
      <c r="FA188"/>
      <c r="FB188"/>
      <c r="FC188"/>
      <c r="FD188"/>
      <c r="FE188"/>
      <c r="FF188"/>
      <c r="FG188"/>
      <c r="FH188"/>
      <c r="FI188"/>
      <c r="FJ188"/>
      <c r="FK188"/>
      <c r="FL188"/>
      <c r="FM188"/>
      <c r="FN188"/>
      <c r="FO188"/>
      <c r="FP188"/>
      <c r="FQ188"/>
      <c r="FR188"/>
      <c r="FS188"/>
      <c r="FT188"/>
    </row>
    <row r="189" spans="1:176" ht="126" x14ac:dyDescent="0.2">
      <c r="A189" s="90" t="s">
        <v>52</v>
      </c>
      <c r="B189" s="18" t="s">
        <v>1097</v>
      </c>
      <c r="C189" s="13"/>
      <c r="D189" s="135"/>
      <c r="E189" s="135"/>
      <c r="F189" s="24"/>
      <c r="G189" s="53" t="str">
        <f>IF(C189="","",IF(C189="Yes","Please describe or provide a reference to this program.",""))</f>
        <v/>
      </c>
      <c r="H189" s="36">
        <v>38</v>
      </c>
      <c r="I189" s="36" t="s">
        <v>432</v>
      </c>
      <c r="J189" s="75"/>
      <c r="K189" s="78"/>
      <c r="L189" s="76">
        <f t="shared" si="3"/>
        <v>0</v>
      </c>
      <c r="M189" s="113"/>
      <c r="N189" s="113"/>
      <c r="O189" s="113"/>
      <c r="P189" s="114" t="s">
        <v>896</v>
      </c>
      <c r="Q189" s="114" t="s">
        <v>896</v>
      </c>
      <c r="R189" s="114" t="s">
        <v>897</v>
      </c>
      <c r="S189" s="148" t="s">
        <v>1177</v>
      </c>
      <c r="T189" s="114" t="s">
        <v>898</v>
      </c>
      <c r="U189" s="116" t="s">
        <v>899</v>
      </c>
      <c r="V189" s="117" t="s">
        <v>900</v>
      </c>
      <c r="W189"/>
      <c r="X189"/>
      <c r="Y189"/>
      <c r="Z189"/>
      <c r="AA189"/>
      <c r="AB189"/>
      <c r="AC189"/>
      <c r="AD189"/>
      <c r="AE189"/>
      <c r="AF189"/>
      <c r="AG189"/>
      <c r="AH189"/>
      <c r="AI189"/>
      <c r="AJ189"/>
      <c r="AK189"/>
      <c r="AL189"/>
      <c r="AM189"/>
      <c r="AN189"/>
      <c r="AO189"/>
      <c r="AP189"/>
      <c r="AQ189"/>
      <c r="AR189"/>
      <c r="AS189"/>
      <c r="AT189"/>
      <c r="AU189"/>
      <c r="AV189"/>
      <c r="AW189"/>
      <c r="AX189"/>
      <c r="AY189"/>
      <c r="AZ189"/>
      <c r="BA189"/>
      <c r="BB189"/>
      <c r="BC189"/>
      <c r="BD189"/>
      <c r="BE189"/>
      <c r="BF189"/>
      <c r="BG189"/>
      <c r="BH189"/>
      <c r="BI189"/>
      <c r="BJ189"/>
      <c r="BK189"/>
      <c r="BL189"/>
      <c r="BM189"/>
      <c r="BN189"/>
      <c r="BO189"/>
      <c r="BP189"/>
      <c r="BQ189"/>
      <c r="BR189"/>
      <c r="BS189"/>
      <c r="BT189"/>
      <c r="BU189"/>
      <c r="BV189"/>
      <c r="BW189"/>
      <c r="BX189"/>
      <c r="BY189"/>
      <c r="BZ189"/>
      <c r="CA189"/>
      <c r="CB189"/>
      <c r="CC189"/>
      <c r="CD189"/>
      <c r="CE189"/>
      <c r="CF189"/>
      <c r="CG189"/>
      <c r="CH189"/>
      <c r="CI189"/>
      <c r="CJ189"/>
      <c r="CK189"/>
      <c r="CL189"/>
      <c r="CM189"/>
      <c r="CN189"/>
      <c r="CO189"/>
      <c r="CP189"/>
      <c r="CQ189"/>
      <c r="CR189"/>
      <c r="CS189"/>
      <c r="CT189"/>
      <c r="CU189"/>
      <c r="CV189"/>
      <c r="CW189"/>
      <c r="CX189"/>
      <c r="CY189"/>
      <c r="CZ189"/>
      <c r="DA189"/>
      <c r="DB189"/>
      <c r="DC189"/>
      <c r="DD189"/>
      <c r="DE189"/>
      <c r="DF189"/>
      <c r="DG189"/>
      <c r="DH189"/>
      <c r="DI189"/>
      <c r="DJ189"/>
      <c r="DK189"/>
      <c r="DL189"/>
      <c r="DM189"/>
      <c r="DN189"/>
      <c r="DO189"/>
      <c r="DP189"/>
      <c r="DQ189"/>
      <c r="DR189"/>
      <c r="DS189"/>
      <c r="DT189"/>
      <c r="DU189"/>
      <c r="DV189"/>
      <c r="DW189"/>
      <c r="DX189"/>
      <c r="DY189"/>
      <c r="DZ189"/>
      <c r="EA189"/>
      <c r="EB189"/>
      <c r="EC189"/>
      <c r="ED189"/>
      <c r="EE189"/>
      <c r="EF189"/>
      <c r="EG189"/>
      <c r="EH189"/>
      <c r="EI189"/>
      <c r="EJ189"/>
      <c r="EK189"/>
      <c r="EL189"/>
      <c r="EM189"/>
      <c r="EN189"/>
      <c r="EO189"/>
      <c r="EP189"/>
      <c r="EQ189"/>
      <c r="ER189"/>
      <c r="ES189"/>
      <c r="ET189"/>
      <c r="EU189"/>
      <c r="EV189"/>
      <c r="EW189"/>
      <c r="EX189"/>
      <c r="EY189"/>
      <c r="EZ189"/>
      <c r="FA189"/>
      <c r="FB189"/>
      <c r="FC189"/>
      <c r="FD189"/>
      <c r="FE189"/>
      <c r="FF189"/>
      <c r="FG189"/>
      <c r="FH189"/>
      <c r="FI189"/>
      <c r="FJ189"/>
      <c r="FK189"/>
      <c r="FL189"/>
      <c r="FM189"/>
      <c r="FN189"/>
      <c r="FO189"/>
      <c r="FP189"/>
      <c r="FQ189"/>
      <c r="FR189"/>
      <c r="FS189"/>
      <c r="FT189"/>
    </row>
    <row r="190" spans="1:176" ht="63" x14ac:dyDescent="0.2">
      <c r="A190" s="90" t="s">
        <v>53</v>
      </c>
      <c r="B190" s="18" t="s">
        <v>1098</v>
      </c>
      <c r="C190" s="13"/>
      <c r="D190" s="135"/>
      <c r="E190" s="135"/>
      <c r="F190" s="24"/>
      <c r="G190" s="53" t="str">
        <f>IF(C190="","",IF(C190="Yes","","Please identify technologies that are not covered by your program, and how data is secured as it pertains to these technologies."))</f>
        <v/>
      </c>
      <c r="H190" s="36">
        <v>41</v>
      </c>
      <c r="I190" s="36" t="s">
        <v>433</v>
      </c>
      <c r="J190" s="75"/>
      <c r="K190" s="78"/>
      <c r="L190" s="76">
        <f t="shared" si="3"/>
        <v>0</v>
      </c>
      <c r="M190" s="113"/>
      <c r="N190" s="113"/>
      <c r="O190" s="113"/>
      <c r="P190" s="112" t="s">
        <v>901</v>
      </c>
      <c r="Q190" s="112" t="s">
        <v>901</v>
      </c>
      <c r="R190" s="114" t="s">
        <v>897</v>
      </c>
      <c r="S190" s="143" t="s">
        <v>1178</v>
      </c>
      <c r="T190" s="112" t="s">
        <v>646</v>
      </c>
      <c r="U190" s="116" t="s">
        <v>902</v>
      </c>
      <c r="V190" s="117" t="s">
        <v>903</v>
      </c>
      <c r="W190"/>
      <c r="X190"/>
      <c r="Y190"/>
      <c r="Z190"/>
      <c r="AA190"/>
      <c r="AB190"/>
      <c r="AC190"/>
      <c r="AD190"/>
      <c r="AE190"/>
      <c r="AF190"/>
      <c r="AG190"/>
      <c r="AH190"/>
      <c r="AI190"/>
      <c r="AJ190"/>
      <c r="AK190"/>
      <c r="AL190"/>
      <c r="AM190"/>
      <c r="AN190"/>
      <c r="AO190"/>
      <c r="AP190"/>
      <c r="AQ190"/>
      <c r="AR190"/>
      <c r="AS190"/>
      <c r="AT190"/>
      <c r="AU190"/>
      <c r="AV190"/>
      <c r="AW190"/>
      <c r="AX190"/>
      <c r="AY190"/>
      <c r="AZ190"/>
      <c r="BA190"/>
      <c r="BB190"/>
      <c r="BC190"/>
      <c r="BD190"/>
      <c r="BE190"/>
      <c r="BF190"/>
      <c r="BG190"/>
      <c r="BH190"/>
      <c r="BI190"/>
      <c r="BJ190"/>
      <c r="BK190"/>
      <c r="BL190"/>
      <c r="BM190"/>
      <c r="BN190"/>
      <c r="BO190"/>
      <c r="BP190"/>
      <c r="BQ190"/>
      <c r="BR190"/>
      <c r="BS190"/>
      <c r="BT190"/>
      <c r="BU190"/>
      <c r="BV190"/>
      <c r="BW190"/>
      <c r="BX190"/>
      <c r="BY190"/>
      <c r="BZ190"/>
      <c r="CA190"/>
      <c r="CB190"/>
      <c r="CC190"/>
      <c r="CD190"/>
      <c r="CE190"/>
      <c r="CF190"/>
      <c r="CG190"/>
      <c r="CH190"/>
      <c r="CI190"/>
      <c r="CJ190"/>
      <c r="CK190"/>
      <c r="CL190"/>
      <c r="CM190"/>
      <c r="CN190"/>
      <c r="CO190"/>
      <c r="CP190"/>
      <c r="CQ190"/>
      <c r="CR190"/>
      <c r="CS190"/>
      <c r="CT190"/>
      <c r="CU190"/>
      <c r="CV190"/>
      <c r="CW190"/>
      <c r="CX190"/>
      <c r="CY190"/>
      <c r="CZ190"/>
      <c r="DA190"/>
      <c r="DB190"/>
      <c r="DC190"/>
      <c r="DD190"/>
      <c r="DE190"/>
      <c r="DF190"/>
      <c r="DG190"/>
      <c r="DH190"/>
      <c r="DI190"/>
      <c r="DJ190"/>
      <c r="DK190"/>
      <c r="DL190"/>
      <c r="DM190"/>
      <c r="DN190"/>
      <c r="DO190"/>
      <c r="DP190"/>
      <c r="DQ190"/>
      <c r="DR190"/>
      <c r="DS190"/>
      <c r="DT190"/>
      <c r="DU190"/>
      <c r="DV190"/>
      <c r="DW190"/>
      <c r="DX190"/>
      <c r="DY190"/>
      <c r="DZ190"/>
      <c r="EA190"/>
      <c r="EB190"/>
      <c r="EC190"/>
      <c r="ED190"/>
      <c r="EE190"/>
      <c r="EF190"/>
      <c r="EG190"/>
      <c r="EH190"/>
      <c r="EI190"/>
      <c r="EJ190"/>
      <c r="EK190"/>
      <c r="EL190"/>
      <c r="EM190"/>
      <c r="EN190"/>
      <c r="EO190"/>
      <c r="EP190"/>
      <c r="EQ190"/>
      <c r="ER190"/>
      <c r="ES190"/>
      <c r="ET190"/>
      <c r="EU190"/>
      <c r="EV190"/>
      <c r="EW190"/>
      <c r="EX190"/>
      <c r="EY190"/>
      <c r="EZ190"/>
      <c r="FA190"/>
      <c r="FB190"/>
      <c r="FC190"/>
      <c r="FD190"/>
      <c r="FE190"/>
      <c r="FF190"/>
      <c r="FG190"/>
      <c r="FH190"/>
      <c r="FI190"/>
      <c r="FJ190"/>
      <c r="FK190"/>
      <c r="FL190"/>
      <c r="FM190"/>
      <c r="FN190"/>
      <c r="FO190"/>
      <c r="FP190"/>
      <c r="FQ190"/>
      <c r="FR190"/>
      <c r="FS190"/>
      <c r="FT190"/>
    </row>
    <row r="191" spans="1:176" ht="110.25" x14ac:dyDescent="0.2">
      <c r="A191" s="90" t="s">
        <v>54</v>
      </c>
      <c r="B191" s="18" t="s">
        <v>1096</v>
      </c>
      <c r="C191" s="13"/>
      <c r="D191" s="135"/>
      <c r="E191" s="135"/>
      <c r="F191" s="24"/>
      <c r="G191" s="53"/>
      <c r="H191" s="36">
        <v>43</v>
      </c>
      <c r="I191" s="36" t="s">
        <v>434</v>
      </c>
      <c r="J191" s="75"/>
      <c r="K191" s="78"/>
      <c r="L191" s="76">
        <f t="shared" si="3"/>
        <v>0</v>
      </c>
      <c r="M191" s="113"/>
      <c r="N191" s="115" t="s">
        <v>1058</v>
      </c>
      <c r="O191" s="113" t="s">
        <v>1075</v>
      </c>
      <c r="P191" s="114" t="s">
        <v>659</v>
      </c>
      <c r="Q191" s="114" t="s">
        <v>659</v>
      </c>
      <c r="R191" s="112" t="s">
        <v>904</v>
      </c>
      <c r="S191" s="143" t="s">
        <v>1122</v>
      </c>
      <c r="T191" s="114" t="s">
        <v>905</v>
      </c>
      <c r="U191" s="116" t="s">
        <v>699</v>
      </c>
      <c r="V191" s="117" t="s">
        <v>906</v>
      </c>
      <c r="W191"/>
      <c r="X191"/>
      <c r="Y191"/>
      <c r="Z191"/>
      <c r="AA191"/>
      <c r="AB191"/>
      <c r="AC191"/>
      <c r="AD191"/>
      <c r="AE191"/>
      <c r="AF191"/>
      <c r="AG191"/>
      <c r="AH191"/>
      <c r="AI191"/>
      <c r="AJ191"/>
      <c r="AK191"/>
      <c r="AL191"/>
      <c r="AM191"/>
      <c r="AN191"/>
      <c r="AO191"/>
      <c r="AP191"/>
      <c r="AQ191"/>
      <c r="AR191"/>
      <c r="AS191"/>
      <c r="AT191"/>
      <c r="AU191"/>
      <c r="AV191"/>
      <c r="AW191"/>
      <c r="AX191"/>
      <c r="AY191"/>
      <c r="AZ191"/>
      <c r="BA191"/>
      <c r="BB191"/>
      <c r="BC191"/>
      <c r="BD191"/>
      <c r="BE191"/>
      <c r="BF191"/>
      <c r="BG191"/>
      <c r="BH191"/>
      <c r="BI191"/>
      <c r="BJ191"/>
      <c r="BK191"/>
      <c r="BL191"/>
      <c r="BM191"/>
      <c r="BN191"/>
      <c r="BO191"/>
      <c r="BP191"/>
      <c r="BQ191"/>
      <c r="BR191"/>
      <c r="BS191"/>
      <c r="BT191"/>
      <c r="BU191"/>
      <c r="BV191"/>
      <c r="BW191"/>
      <c r="BX191"/>
      <c r="BY191"/>
      <c r="BZ191"/>
      <c r="CA191"/>
      <c r="CB191"/>
      <c r="CC191"/>
      <c r="CD191"/>
      <c r="CE191"/>
      <c r="CF191"/>
      <c r="CG191"/>
      <c r="CH191"/>
      <c r="CI191"/>
      <c r="CJ191"/>
      <c r="CK191"/>
      <c r="CL191"/>
      <c r="CM191"/>
      <c r="CN191"/>
      <c r="CO191"/>
      <c r="CP191"/>
      <c r="CQ191"/>
      <c r="CR191"/>
      <c r="CS191"/>
      <c r="CT191"/>
      <c r="CU191"/>
      <c r="CV191"/>
      <c r="CW191"/>
      <c r="CX191"/>
      <c r="CY191"/>
      <c r="CZ191"/>
      <c r="DA191"/>
      <c r="DB191"/>
      <c r="DC191"/>
      <c r="DD191"/>
      <c r="DE191"/>
      <c r="DF191"/>
      <c r="DG191"/>
      <c r="DH191"/>
      <c r="DI191"/>
      <c r="DJ191"/>
      <c r="DK191"/>
      <c r="DL191"/>
      <c r="DM191"/>
      <c r="DN191"/>
      <c r="DO191"/>
      <c r="DP191"/>
      <c r="DQ191"/>
      <c r="DR191"/>
      <c r="DS191"/>
      <c r="DT191"/>
      <c r="DU191"/>
      <c r="DV191"/>
      <c r="DW191"/>
      <c r="DX191"/>
      <c r="DY191"/>
      <c r="DZ191"/>
      <c r="EA191"/>
      <c r="EB191"/>
      <c r="EC191"/>
      <c r="ED191"/>
      <c r="EE191"/>
      <c r="EF191"/>
      <c r="EG191"/>
      <c r="EH191"/>
      <c r="EI191"/>
      <c r="EJ191"/>
      <c r="EK191"/>
      <c r="EL191"/>
      <c r="EM191"/>
      <c r="EN191"/>
      <c r="EO191"/>
      <c r="EP191"/>
      <c r="EQ191"/>
      <c r="ER191"/>
      <c r="ES191"/>
      <c r="ET191"/>
      <c r="EU191"/>
      <c r="EV191"/>
      <c r="EW191"/>
      <c r="EX191"/>
      <c r="EY191"/>
      <c r="EZ191"/>
      <c r="FA191"/>
      <c r="FB191"/>
      <c r="FC191"/>
      <c r="FD191"/>
      <c r="FE191"/>
      <c r="FF191"/>
      <c r="FG191"/>
      <c r="FH191"/>
      <c r="FI191"/>
      <c r="FJ191"/>
      <c r="FK191"/>
      <c r="FL191"/>
      <c r="FM191"/>
      <c r="FN191"/>
      <c r="FO191"/>
      <c r="FP191"/>
      <c r="FQ191"/>
      <c r="FR191"/>
      <c r="FS191"/>
      <c r="FT191"/>
    </row>
    <row r="192" spans="1:176" ht="126" x14ac:dyDescent="0.2">
      <c r="A192" s="90" t="s">
        <v>55</v>
      </c>
      <c r="B192" s="18" t="s">
        <v>298</v>
      </c>
      <c r="C192" s="13"/>
      <c r="D192" s="135"/>
      <c r="E192" s="135"/>
      <c r="F192" s="24"/>
      <c r="G192" s="53" t="str">
        <f>IF(C192="","",IF(C192="Yes","Please describe your data loss prevention program and platforms supported.","State any plans to implement data loss prevention capabilities."))</f>
        <v/>
      </c>
      <c r="H192" s="36">
        <v>45</v>
      </c>
      <c r="I192" s="36" t="s">
        <v>435</v>
      </c>
      <c r="J192" s="75"/>
      <c r="K192" s="78"/>
      <c r="L192" s="76">
        <f t="shared" si="3"/>
        <v>0</v>
      </c>
      <c r="M192" s="113"/>
      <c r="N192" s="113"/>
      <c r="O192" s="113"/>
      <c r="P192" s="114" t="s">
        <v>907</v>
      </c>
      <c r="Q192" s="114" t="s">
        <v>908</v>
      </c>
      <c r="R192" s="112" t="s">
        <v>849</v>
      </c>
      <c r="S192" s="148" t="s">
        <v>1150</v>
      </c>
      <c r="T192" s="114" t="s">
        <v>909</v>
      </c>
      <c r="U192" s="116" t="s">
        <v>910</v>
      </c>
      <c r="V192" s="107" t="s">
        <v>874</v>
      </c>
      <c r="W192"/>
      <c r="X192"/>
      <c r="Y192"/>
      <c r="Z192"/>
      <c r="AA192"/>
      <c r="AB192"/>
      <c r="AC192"/>
      <c r="AD192"/>
      <c r="AE192"/>
      <c r="AF192"/>
      <c r="AG192"/>
      <c r="AH192"/>
      <c r="AI192"/>
      <c r="AJ192"/>
      <c r="AK192"/>
      <c r="AL192"/>
      <c r="AM192"/>
      <c r="AN192"/>
      <c r="AO192"/>
      <c r="AP192"/>
      <c r="AQ192"/>
      <c r="AR192"/>
      <c r="AS192"/>
      <c r="AT192"/>
      <c r="AU192"/>
      <c r="AV192"/>
      <c r="AW192"/>
      <c r="AX192"/>
      <c r="AY192"/>
      <c r="AZ192"/>
      <c r="BA192"/>
      <c r="BB192"/>
      <c r="BC192"/>
      <c r="BD192"/>
      <c r="BE192"/>
      <c r="BF192"/>
      <c r="BG192"/>
      <c r="BH192"/>
      <c r="BI192"/>
      <c r="BJ192"/>
      <c r="BK192"/>
      <c r="BL192"/>
      <c r="BM192"/>
      <c r="BN192"/>
      <c r="BO192"/>
      <c r="BP192"/>
      <c r="BQ192"/>
      <c r="BR192"/>
      <c r="BS192"/>
      <c r="BT192"/>
      <c r="BU192"/>
      <c r="BV192"/>
      <c r="BW192"/>
      <c r="BX192"/>
      <c r="BY192"/>
      <c r="BZ192"/>
      <c r="CA192"/>
      <c r="CB192"/>
      <c r="CC192"/>
      <c r="CD192"/>
      <c r="CE192"/>
      <c r="CF192"/>
      <c r="CG192"/>
      <c r="CH192"/>
      <c r="CI192"/>
      <c r="CJ192"/>
      <c r="CK192"/>
      <c r="CL192"/>
      <c r="CM192"/>
      <c r="CN192"/>
      <c r="CO192"/>
      <c r="CP192"/>
      <c r="CQ192"/>
      <c r="CR192"/>
      <c r="CS192"/>
      <c r="CT192"/>
      <c r="CU192"/>
      <c r="CV192"/>
      <c r="CW192"/>
      <c r="CX192"/>
      <c r="CY192"/>
      <c r="CZ192"/>
      <c r="DA192"/>
      <c r="DB192"/>
      <c r="DC192"/>
      <c r="DD192"/>
      <c r="DE192"/>
      <c r="DF192"/>
      <c r="DG192"/>
      <c r="DH192"/>
      <c r="DI192"/>
      <c r="DJ192"/>
      <c r="DK192"/>
      <c r="DL192"/>
      <c r="DM192"/>
      <c r="DN192"/>
      <c r="DO192"/>
      <c r="DP192"/>
      <c r="DQ192"/>
      <c r="DR192"/>
      <c r="DS192"/>
      <c r="DT192"/>
      <c r="DU192"/>
      <c r="DV192"/>
      <c r="DW192"/>
      <c r="DX192"/>
      <c r="DY192"/>
      <c r="DZ192"/>
      <c r="EA192"/>
      <c r="EB192"/>
      <c r="EC192"/>
      <c r="ED192"/>
      <c r="EE192"/>
      <c r="EF192"/>
      <c r="EG192"/>
      <c r="EH192"/>
      <c r="EI192"/>
      <c r="EJ192"/>
      <c r="EK192"/>
      <c r="EL192"/>
      <c r="EM192"/>
      <c r="EN192"/>
      <c r="EO192"/>
      <c r="EP192"/>
      <c r="EQ192"/>
      <c r="ER192"/>
      <c r="ES192"/>
      <c r="ET192"/>
      <c r="EU192"/>
      <c r="EV192"/>
      <c r="EW192"/>
      <c r="EX192"/>
      <c r="EY192"/>
      <c r="EZ192"/>
      <c r="FA192"/>
      <c r="FB192"/>
      <c r="FC192"/>
      <c r="FD192"/>
      <c r="FE192"/>
      <c r="FF192"/>
      <c r="FG192"/>
      <c r="FH192"/>
      <c r="FI192"/>
      <c r="FJ192"/>
      <c r="FK192"/>
      <c r="FL192"/>
      <c r="FM192"/>
      <c r="FN192"/>
      <c r="FO192"/>
      <c r="FP192"/>
      <c r="FQ192"/>
      <c r="FR192"/>
      <c r="FS192"/>
      <c r="FT192"/>
    </row>
    <row r="193" spans="1:176" ht="63" x14ac:dyDescent="0.2">
      <c r="A193" s="90" t="s">
        <v>209</v>
      </c>
      <c r="B193" s="18" t="s">
        <v>304</v>
      </c>
      <c r="C193" s="13"/>
      <c r="D193" s="135"/>
      <c r="E193" s="135"/>
      <c r="F193" s="24"/>
      <c r="G193" s="53" t="str">
        <f>IF(C193="","",IF(C193="Yes","Please describe the process(es) and/or control(s).",""))</f>
        <v/>
      </c>
      <c r="H193" s="36">
        <v>52</v>
      </c>
      <c r="I193" s="36" t="s">
        <v>436</v>
      </c>
      <c r="J193" s="75"/>
      <c r="K193" s="78"/>
      <c r="L193" s="76">
        <f t="shared" si="3"/>
        <v>0</v>
      </c>
      <c r="M193" s="113"/>
      <c r="N193" s="113" t="s">
        <v>1061</v>
      </c>
      <c r="O193" s="113"/>
      <c r="P193" s="112" t="s">
        <v>911</v>
      </c>
      <c r="Q193" s="112" t="s">
        <v>911</v>
      </c>
      <c r="R193" s="112" t="s">
        <v>912</v>
      </c>
      <c r="S193" s="148" t="s">
        <v>1163</v>
      </c>
      <c r="T193" s="114" t="s">
        <v>913</v>
      </c>
      <c r="U193" s="116" t="s">
        <v>914</v>
      </c>
      <c r="V193" s="117" t="s">
        <v>915</v>
      </c>
      <c r="W193"/>
      <c r="X193"/>
      <c r="Y193"/>
      <c r="Z193"/>
      <c r="AA193"/>
      <c r="AB193"/>
      <c r="AC193"/>
      <c r="AD193"/>
      <c r="AE193"/>
      <c r="AF193"/>
      <c r="AG193"/>
      <c r="AH193"/>
      <c r="AI193"/>
      <c r="AJ193"/>
      <c r="AK193"/>
      <c r="AL193"/>
      <c r="AM193"/>
      <c r="AN193"/>
      <c r="AO193"/>
      <c r="AP193"/>
      <c r="AQ193"/>
      <c r="AR193"/>
      <c r="AS193"/>
      <c r="AT193"/>
      <c r="AU193"/>
      <c r="AV193"/>
      <c r="AW193"/>
      <c r="AX193"/>
      <c r="AY193"/>
      <c r="AZ193"/>
      <c r="BA193"/>
      <c r="BB193"/>
      <c r="BC193"/>
      <c r="BD193"/>
      <c r="BE193"/>
      <c r="BF193"/>
      <c r="BG193"/>
      <c r="BH193"/>
      <c r="BI193"/>
      <c r="BJ193"/>
      <c r="BK193"/>
      <c r="BL193"/>
      <c r="BM193"/>
      <c r="BN193"/>
      <c r="BO193"/>
      <c r="BP193"/>
      <c r="BQ193"/>
      <c r="BR193"/>
      <c r="BS193"/>
      <c r="BT193"/>
      <c r="BU193"/>
      <c r="BV193"/>
      <c r="BW193"/>
      <c r="BX193"/>
      <c r="BY193"/>
      <c r="BZ193"/>
      <c r="CA193"/>
      <c r="CB193"/>
      <c r="CC193"/>
      <c r="CD193"/>
      <c r="CE193"/>
      <c r="CF193"/>
      <c r="CG193"/>
      <c r="CH193"/>
      <c r="CI193"/>
      <c r="CJ193"/>
      <c r="CK193"/>
      <c r="CL193"/>
      <c r="CM193"/>
      <c r="CN193"/>
      <c r="CO193"/>
      <c r="CP193"/>
      <c r="CQ193"/>
      <c r="CR193"/>
      <c r="CS193"/>
      <c r="CT193"/>
      <c r="CU193"/>
      <c r="CV193"/>
      <c r="CW193"/>
      <c r="CX193"/>
      <c r="CY193"/>
      <c r="CZ193"/>
      <c r="DA193"/>
      <c r="DB193"/>
      <c r="DC193"/>
      <c r="DD193"/>
      <c r="DE193"/>
      <c r="DF193"/>
      <c r="DG193"/>
      <c r="DH193"/>
      <c r="DI193"/>
      <c r="DJ193"/>
      <c r="DK193"/>
      <c r="DL193"/>
      <c r="DM193"/>
      <c r="DN193"/>
      <c r="DO193"/>
      <c r="DP193"/>
      <c r="DQ193"/>
      <c r="DR193"/>
      <c r="DS193"/>
      <c r="DT193"/>
      <c r="DU193"/>
      <c r="DV193"/>
      <c r="DW193"/>
      <c r="DX193"/>
      <c r="DY193"/>
      <c r="DZ193"/>
      <c r="EA193"/>
      <c r="EB193"/>
      <c r="EC193"/>
      <c r="ED193"/>
      <c r="EE193"/>
      <c r="EF193"/>
      <c r="EG193"/>
      <c r="EH193"/>
      <c r="EI193"/>
      <c r="EJ193"/>
      <c r="EK193"/>
      <c r="EL193"/>
      <c r="EM193"/>
      <c r="EN193"/>
      <c r="EO193"/>
      <c r="EP193"/>
      <c r="EQ193"/>
      <c r="ER193"/>
      <c r="ES193"/>
      <c r="ET193"/>
      <c r="EU193"/>
      <c r="EV193"/>
      <c r="EW193"/>
      <c r="EX193"/>
      <c r="EY193"/>
      <c r="EZ193"/>
      <c r="FA193"/>
      <c r="FB193"/>
      <c r="FC193"/>
      <c r="FD193"/>
      <c r="FE193"/>
      <c r="FF193"/>
      <c r="FG193"/>
      <c r="FH193"/>
      <c r="FI193"/>
      <c r="FJ193"/>
      <c r="FK193"/>
      <c r="FL193"/>
      <c r="FM193"/>
      <c r="FN193"/>
      <c r="FO193"/>
      <c r="FP193"/>
      <c r="FQ193"/>
      <c r="FR193"/>
      <c r="FS193"/>
      <c r="FT193"/>
    </row>
    <row r="194" spans="1:176" ht="18" x14ac:dyDescent="0.2">
      <c r="A194" s="90" t="s">
        <v>210</v>
      </c>
      <c r="B194" s="18" t="s">
        <v>464</v>
      </c>
      <c r="C194" s="13"/>
      <c r="D194" s="135"/>
      <c r="E194" s="135"/>
      <c r="F194" s="19"/>
      <c r="G194" s="53" t="str">
        <f>IF(C194="","",IF(C194="Yes","Describe the on-site staff capabilities.","State any plans to staff data centers 24x7x365."))</f>
        <v/>
      </c>
      <c r="H194" s="36"/>
      <c r="I194" s="36"/>
      <c r="J194" s="75"/>
      <c r="K194" s="78"/>
      <c r="L194" s="76">
        <f t="shared" si="3"/>
        <v>0</v>
      </c>
      <c r="M194" s="113"/>
      <c r="N194" s="113"/>
      <c r="O194" s="113"/>
      <c r="P194" s="112" t="s">
        <v>837</v>
      </c>
      <c r="Q194" s="112" t="s">
        <v>837</v>
      </c>
      <c r="R194" s="112"/>
      <c r="S194" s="143" t="s">
        <v>1161</v>
      </c>
      <c r="T194" s="112" t="s">
        <v>916</v>
      </c>
      <c r="U194" s="108" t="s">
        <v>917</v>
      </c>
      <c r="V194" s="107" t="s">
        <v>843</v>
      </c>
      <c r="W194"/>
      <c r="X194"/>
      <c r="Y194"/>
      <c r="Z194"/>
      <c r="AA194"/>
      <c r="AB194"/>
      <c r="AC194"/>
      <c r="AD194"/>
      <c r="AE194"/>
      <c r="AF194"/>
      <c r="AG194"/>
      <c r="AH194"/>
      <c r="AI194"/>
      <c r="AJ194"/>
      <c r="AK194"/>
      <c r="AL194"/>
      <c r="AM194"/>
      <c r="AN194"/>
      <c r="AO194"/>
      <c r="AP194"/>
      <c r="AQ194"/>
      <c r="AR194"/>
      <c r="AS194"/>
      <c r="AT194"/>
      <c r="AU194"/>
      <c r="AV194"/>
      <c r="AW194"/>
      <c r="AX194"/>
      <c r="AY194"/>
      <c r="AZ194"/>
      <c r="BA194"/>
      <c r="BB194"/>
      <c r="BC194"/>
      <c r="BD194"/>
      <c r="BE194"/>
      <c r="BF194"/>
      <c r="BG194"/>
      <c r="BH194"/>
      <c r="BI194"/>
      <c r="BJ194"/>
      <c r="BK194"/>
      <c r="BL194"/>
      <c r="BM194"/>
      <c r="BN194"/>
      <c r="BO194"/>
      <c r="BP194"/>
      <c r="BQ194"/>
      <c r="BR194"/>
      <c r="BS194"/>
      <c r="BT194"/>
      <c r="BU194"/>
      <c r="BV194"/>
      <c r="BW194"/>
      <c r="BX194"/>
      <c r="BY194"/>
      <c r="BZ194"/>
      <c r="CA194"/>
      <c r="CB194"/>
      <c r="CC194"/>
      <c r="CD194"/>
      <c r="CE194"/>
      <c r="CF194"/>
      <c r="CG194"/>
      <c r="CH194"/>
      <c r="CI194"/>
      <c r="CJ194"/>
      <c r="CK194"/>
      <c r="CL194"/>
      <c r="CM194"/>
      <c r="CN194"/>
      <c r="CO194"/>
      <c r="CP194"/>
      <c r="CQ194"/>
      <c r="CR194"/>
      <c r="CS194"/>
      <c r="CT194"/>
      <c r="CU194"/>
      <c r="CV194"/>
      <c r="CW194"/>
      <c r="CX194"/>
      <c r="CY194"/>
      <c r="CZ194"/>
      <c r="DA194"/>
      <c r="DB194"/>
      <c r="DC194"/>
      <c r="DD194"/>
      <c r="DE194"/>
      <c r="DF194"/>
      <c r="DG194"/>
      <c r="DH194"/>
      <c r="DI194"/>
      <c r="DJ194"/>
      <c r="DK194"/>
      <c r="DL194"/>
      <c r="DM194"/>
      <c r="DN194"/>
      <c r="DO194"/>
      <c r="DP194"/>
      <c r="DQ194"/>
      <c r="DR194"/>
      <c r="DS194"/>
      <c r="DT194"/>
      <c r="DU194"/>
      <c r="DV194"/>
      <c r="DW194"/>
      <c r="DX194"/>
      <c r="DY194"/>
      <c r="DZ194"/>
      <c r="EA194"/>
      <c r="EB194"/>
      <c r="EC194"/>
      <c r="ED194"/>
      <c r="EE194"/>
      <c r="EF194"/>
      <c r="EG194"/>
      <c r="EH194"/>
      <c r="EI194"/>
      <c r="EJ194"/>
      <c r="EK194"/>
      <c r="EL194"/>
      <c r="EM194"/>
      <c r="EN194"/>
      <c r="EO194"/>
      <c r="EP194"/>
      <c r="EQ194"/>
      <c r="ER194"/>
      <c r="ES194"/>
      <c r="ET194"/>
      <c r="EU194"/>
      <c r="EV194"/>
      <c r="EW194"/>
      <c r="EX194"/>
      <c r="EY194"/>
      <c r="EZ194"/>
      <c r="FA194"/>
      <c r="FB194"/>
      <c r="FC194"/>
      <c r="FD194"/>
      <c r="FE194"/>
      <c r="FF194"/>
      <c r="FG194"/>
      <c r="FH194"/>
      <c r="FI194"/>
      <c r="FJ194"/>
      <c r="FK194"/>
      <c r="FL194"/>
      <c r="FM194"/>
      <c r="FN194"/>
      <c r="FO194"/>
      <c r="FP194"/>
      <c r="FQ194"/>
      <c r="FR194"/>
      <c r="FS194"/>
      <c r="FT194"/>
    </row>
    <row r="195" spans="1:176" ht="18" x14ac:dyDescent="0.2">
      <c r="A195" s="90" t="s">
        <v>56</v>
      </c>
      <c r="B195" s="18" t="s">
        <v>1100</v>
      </c>
      <c r="C195" s="13"/>
      <c r="D195" s="135"/>
      <c r="E195" s="135"/>
      <c r="F195" s="24"/>
      <c r="G195" s="53" t="str">
        <f>IF(C195="","",IF(C195="Yes","Please describe why logical segregation of data is not implemented/possible in your environment.","Please describe how data is segregated."))</f>
        <v/>
      </c>
      <c r="H195" s="36"/>
      <c r="I195" s="36"/>
      <c r="J195" s="75"/>
      <c r="K195" s="78"/>
      <c r="L195" s="76">
        <f t="shared" si="3"/>
        <v>0</v>
      </c>
      <c r="M195" s="113"/>
      <c r="N195" s="113"/>
      <c r="O195" s="113"/>
      <c r="P195" s="112"/>
      <c r="Q195" s="112"/>
      <c r="R195" s="112"/>
      <c r="S195" s="112"/>
      <c r="T195" s="112"/>
      <c r="U195" s="108"/>
      <c r="V195" s="107"/>
      <c r="W195"/>
      <c r="X195"/>
      <c r="Y195"/>
      <c r="Z195"/>
      <c r="AA195"/>
      <c r="AB195"/>
      <c r="AC195"/>
      <c r="AD195"/>
      <c r="AE195"/>
      <c r="AF195"/>
      <c r="AG195"/>
      <c r="AH195"/>
      <c r="AI195"/>
      <c r="AJ195"/>
      <c r="AK195"/>
      <c r="AL195"/>
      <c r="AM195"/>
      <c r="AN195"/>
      <c r="AO195"/>
      <c r="AP195"/>
      <c r="AQ195"/>
      <c r="AR195"/>
      <c r="AS195"/>
      <c r="AT195"/>
      <c r="AU195"/>
      <c r="AV195"/>
      <c r="AW195"/>
      <c r="AX195"/>
      <c r="AY195"/>
      <c r="AZ195"/>
      <c r="BA195"/>
      <c r="BB195"/>
      <c r="BC195"/>
      <c r="BD195"/>
      <c r="BE195"/>
      <c r="BF195"/>
      <c r="BG195"/>
      <c r="BH195"/>
      <c r="BI195"/>
      <c r="BJ195"/>
      <c r="BK195"/>
      <c r="BL195"/>
      <c r="BM195"/>
      <c r="BN195"/>
      <c r="BO195"/>
      <c r="BP195"/>
      <c r="BQ195"/>
      <c r="BR195"/>
      <c r="BS195"/>
      <c r="BT195"/>
      <c r="BU195"/>
      <c r="BV195"/>
      <c r="BW195"/>
      <c r="BX195"/>
      <c r="BY195"/>
      <c r="BZ195"/>
      <c r="CA195"/>
      <c r="CB195"/>
      <c r="CC195"/>
      <c r="CD195"/>
      <c r="CE195"/>
      <c r="CF195"/>
      <c r="CG195"/>
      <c r="CH195"/>
      <c r="CI195"/>
      <c r="CJ195"/>
      <c r="CK195"/>
      <c r="CL195"/>
      <c r="CM195"/>
      <c r="CN195"/>
      <c r="CO195"/>
      <c r="CP195"/>
      <c r="CQ195"/>
      <c r="CR195"/>
      <c r="CS195"/>
      <c r="CT195"/>
      <c r="CU195"/>
      <c r="CV195"/>
      <c r="CW195"/>
      <c r="CX195"/>
      <c r="CY195"/>
      <c r="CZ195"/>
      <c r="DA195"/>
      <c r="DB195"/>
      <c r="DC195"/>
      <c r="DD195"/>
      <c r="DE195"/>
      <c r="DF195"/>
      <c r="DG195"/>
      <c r="DH195"/>
      <c r="DI195"/>
      <c r="DJ195"/>
      <c r="DK195"/>
      <c r="DL195"/>
      <c r="DM195"/>
      <c r="DN195"/>
      <c r="DO195"/>
      <c r="DP195"/>
      <c r="DQ195"/>
      <c r="DR195"/>
      <c r="DS195"/>
      <c r="DT195"/>
      <c r="DU195"/>
      <c r="DV195"/>
      <c r="DW195"/>
      <c r="DX195"/>
      <c r="DY195"/>
      <c r="DZ195"/>
      <c r="EA195"/>
      <c r="EB195"/>
      <c r="EC195"/>
      <c r="ED195"/>
      <c r="EE195"/>
      <c r="EF195"/>
      <c r="EG195"/>
      <c r="EH195"/>
      <c r="EI195"/>
      <c r="EJ195"/>
      <c r="EK195"/>
      <c r="EL195"/>
      <c r="EM195"/>
      <c r="EN195"/>
      <c r="EO195"/>
      <c r="EP195"/>
      <c r="EQ195"/>
      <c r="ER195"/>
      <c r="ES195"/>
      <c r="ET195"/>
      <c r="EU195"/>
      <c r="EV195"/>
      <c r="EW195"/>
      <c r="EX195"/>
      <c r="EY195"/>
      <c r="EZ195"/>
      <c r="FA195"/>
      <c r="FB195"/>
      <c r="FC195"/>
      <c r="FD195"/>
      <c r="FE195"/>
      <c r="FF195"/>
      <c r="FG195"/>
      <c r="FH195"/>
      <c r="FI195"/>
      <c r="FJ195"/>
      <c r="FK195"/>
      <c r="FL195"/>
      <c r="FM195"/>
      <c r="FN195"/>
      <c r="FO195"/>
      <c r="FP195"/>
      <c r="FQ195"/>
      <c r="FR195"/>
      <c r="FS195"/>
      <c r="FT195"/>
    </row>
    <row r="196" spans="1:176" ht="28.5" x14ac:dyDescent="0.2">
      <c r="A196" s="90" t="s">
        <v>58</v>
      </c>
      <c r="B196" s="18" t="s">
        <v>1215</v>
      </c>
      <c r="C196" s="13"/>
      <c r="D196" s="135"/>
      <c r="E196" s="135"/>
      <c r="F196" s="24"/>
      <c r="G196" s="53"/>
      <c r="H196" s="36"/>
      <c r="I196" s="36"/>
      <c r="J196" s="75"/>
      <c r="K196" s="78"/>
      <c r="L196" s="76">
        <f t="shared" si="3"/>
        <v>0</v>
      </c>
      <c r="M196" s="113"/>
      <c r="N196" s="113"/>
      <c r="O196" s="113"/>
      <c r="P196" s="112"/>
      <c r="Q196" s="112"/>
      <c r="R196" s="112"/>
      <c r="S196" s="112"/>
      <c r="T196" s="112"/>
      <c r="U196" s="108"/>
      <c r="V196" s="107"/>
      <c r="W196"/>
      <c r="X196"/>
      <c r="Y196"/>
      <c r="Z196"/>
      <c r="AA196"/>
      <c r="AB196"/>
      <c r="AC196"/>
      <c r="AD196"/>
      <c r="AE196"/>
      <c r="AF196"/>
      <c r="AG196"/>
      <c r="AH196"/>
      <c r="AI196"/>
      <c r="AJ196"/>
      <c r="AK196"/>
      <c r="AL196"/>
      <c r="AM196"/>
      <c r="AN196"/>
      <c r="AO196"/>
      <c r="AP196"/>
      <c r="AQ196"/>
      <c r="AR196"/>
      <c r="AS196"/>
      <c r="AT196"/>
      <c r="AU196"/>
      <c r="AV196"/>
      <c r="AW196"/>
      <c r="AX196"/>
      <c r="AY196"/>
      <c r="AZ196"/>
      <c r="BA196"/>
      <c r="BB196"/>
      <c r="BC196"/>
      <c r="BD196"/>
      <c r="BE196"/>
      <c r="BF196"/>
      <c r="BG196"/>
      <c r="BH196"/>
      <c r="BI196"/>
      <c r="BJ196"/>
      <c r="BK196"/>
      <c r="BL196"/>
      <c r="BM196"/>
      <c r="BN196"/>
      <c r="BO196"/>
      <c r="BP196"/>
      <c r="BQ196"/>
      <c r="BR196"/>
      <c r="BS196"/>
      <c r="BT196"/>
      <c r="BU196"/>
      <c r="BV196"/>
      <c r="BW196"/>
      <c r="BX196"/>
      <c r="BY196"/>
      <c r="BZ196"/>
      <c r="CA196"/>
      <c r="CB196"/>
      <c r="CC196"/>
      <c r="CD196"/>
      <c r="CE196"/>
      <c r="CF196"/>
      <c r="CG196"/>
      <c r="CH196"/>
      <c r="CI196"/>
      <c r="CJ196"/>
      <c r="CK196"/>
      <c r="CL196"/>
      <c r="CM196"/>
      <c r="CN196"/>
      <c r="CO196"/>
      <c r="CP196"/>
      <c r="CQ196"/>
      <c r="CR196"/>
      <c r="CS196"/>
      <c r="CT196"/>
      <c r="CU196"/>
      <c r="CV196"/>
      <c r="CW196"/>
      <c r="CX196"/>
      <c r="CY196"/>
      <c r="CZ196"/>
      <c r="DA196"/>
      <c r="DB196"/>
      <c r="DC196"/>
      <c r="DD196"/>
      <c r="DE196"/>
      <c r="DF196"/>
      <c r="DG196"/>
      <c r="DH196"/>
      <c r="DI196"/>
      <c r="DJ196"/>
      <c r="DK196"/>
      <c r="DL196"/>
      <c r="DM196"/>
      <c r="DN196"/>
      <c r="DO196"/>
      <c r="DP196"/>
      <c r="DQ196"/>
      <c r="DR196"/>
      <c r="DS196"/>
      <c r="DT196"/>
      <c r="DU196"/>
      <c r="DV196"/>
      <c r="DW196"/>
      <c r="DX196"/>
      <c r="DY196"/>
      <c r="DZ196"/>
      <c r="EA196"/>
      <c r="EB196"/>
      <c r="EC196"/>
      <c r="ED196"/>
      <c r="EE196"/>
      <c r="EF196"/>
      <c r="EG196"/>
      <c r="EH196"/>
      <c r="EI196"/>
      <c r="EJ196"/>
      <c r="EK196"/>
      <c r="EL196"/>
      <c r="EM196"/>
      <c r="EN196"/>
      <c r="EO196"/>
      <c r="EP196"/>
      <c r="EQ196"/>
      <c r="ER196"/>
      <c r="ES196"/>
      <c r="ET196"/>
      <c r="EU196"/>
      <c r="EV196"/>
      <c r="EW196"/>
      <c r="EX196"/>
      <c r="EY196"/>
      <c r="EZ196"/>
      <c r="FA196"/>
      <c r="FB196"/>
      <c r="FC196"/>
      <c r="FD196"/>
      <c r="FE196"/>
      <c r="FF196"/>
      <c r="FG196"/>
      <c r="FH196"/>
      <c r="FI196"/>
      <c r="FJ196"/>
      <c r="FK196"/>
      <c r="FL196"/>
      <c r="FM196"/>
      <c r="FN196"/>
      <c r="FO196"/>
      <c r="FP196"/>
      <c r="FQ196"/>
      <c r="FR196"/>
      <c r="FS196"/>
      <c r="FT196"/>
    </row>
    <row r="197" spans="1:176" ht="47.25" x14ac:dyDescent="0.2">
      <c r="A197" s="90" t="s">
        <v>59</v>
      </c>
      <c r="B197" s="18" t="s">
        <v>127</v>
      </c>
      <c r="C197" s="13"/>
      <c r="D197" s="135"/>
      <c r="E197" s="135"/>
      <c r="F197" s="24"/>
      <c r="G197" s="53" t="str">
        <f>IF(C197="","",IF(C197="Yes","Please state the algorithm/method used to achieve encryption of databases.","Please describe plans to emcrypt databases."))</f>
        <v/>
      </c>
      <c r="H197" s="36"/>
      <c r="I197" s="36"/>
      <c r="J197" s="75"/>
      <c r="K197" s="78"/>
      <c r="L197" s="76">
        <f t="shared" si="3"/>
        <v>0</v>
      </c>
      <c r="M197" s="113"/>
      <c r="N197" s="113"/>
      <c r="O197" s="113"/>
      <c r="P197" s="112" t="s">
        <v>726</v>
      </c>
      <c r="Q197" s="112" t="s">
        <v>726</v>
      </c>
      <c r="R197" s="112" t="s">
        <v>884</v>
      </c>
      <c r="S197" s="143" t="s">
        <v>1146</v>
      </c>
      <c r="T197" s="114" t="s">
        <v>918</v>
      </c>
      <c r="U197" s="108" t="s">
        <v>730</v>
      </c>
      <c r="V197" s="107" t="s">
        <v>692</v>
      </c>
      <c r="W197"/>
      <c r="X197"/>
      <c r="Y197"/>
      <c r="Z197"/>
      <c r="AA197"/>
      <c r="AB197"/>
      <c r="AC197"/>
      <c r="AD197"/>
      <c r="AE197"/>
      <c r="AF197"/>
      <c r="AG197"/>
      <c r="AH197"/>
      <c r="AI197"/>
      <c r="AJ197"/>
      <c r="AK197"/>
      <c r="AL197"/>
      <c r="AM197"/>
      <c r="AN197"/>
      <c r="AO197"/>
      <c r="AP197"/>
      <c r="AQ197"/>
      <c r="AR197"/>
      <c r="AS197"/>
      <c r="AT197"/>
      <c r="AU197"/>
      <c r="AV197"/>
      <c r="AW197"/>
      <c r="AX197"/>
      <c r="AY197"/>
      <c r="AZ197"/>
      <c r="BA197"/>
      <c r="BB197"/>
      <c r="BC197"/>
      <c r="BD197"/>
      <c r="BE197"/>
      <c r="BF197"/>
      <c r="BG197"/>
      <c r="BH197"/>
      <c r="BI197"/>
      <c r="BJ197"/>
      <c r="BK197"/>
      <c r="BL197"/>
      <c r="BM197"/>
      <c r="BN197"/>
      <c r="BO197"/>
      <c r="BP197"/>
      <c r="BQ197"/>
      <c r="BR197"/>
      <c r="BS197"/>
      <c r="BT197"/>
      <c r="BU197"/>
      <c r="BV197"/>
      <c r="BW197"/>
      <c r="BX197"/>
      <c r="BY197"/>
      <c r="BZ197"/>
      <c r="CA197"/>
      <c r="CB197"/>
      <c r="CC197"/>
      <c r="CD197"/>
      <c r="CE197"/>
      <c r="CF197"/>
      <c r="CG197"/>
      <c r="CH197"/>
      <c r="CI197"/>
      <c r="CJ197"/>
      <c r="CK197"/>
      <c r="CL197"/>
      <c r="CM197"/>
      <c r="CN197"/>
      <c r="CO197"/>
      <c r="CP197"/>
      <c r="CQ197"/>
      <c r="CR197"/>
      <c r="CS197"/>
      <c r="CT197"/>
      <c r="CU197"/>
      <c r="CV197"/>
      <c r="CW197"/>
      <c r="CX197"/>
      <c r="CY197"/>
      <c r="CZ197"/>
      <c r="DA197"/>
      <c r="DB197"/>
      <c r="DC197"/>
      <c r="DD197"/>
      <c r="DE197"/>
      <c r="DF197"/>
      <c r="DG197"/>
      <c r="DH197"/>
      <c r="DI197"/>
      <c r="DJ197"/>
      <c r="DK197"/>
      <c r="DL197"/>
      <c r="DM197"/>
      <c r="DN197"/>
      <c r="DO197"/>
      <c r="DP197"/>
      <c r="DQ197"/>
      <c r="DR197"/>
      <c r="DS197"/>
      <c r="DT197"/>
      <c r="DU197"/>
      <c r="DV197"/>
      <c r="DW197"/>
      <c r="DX197"/>
      <c r="DY197"/>
      <c r="DZ197"/>
      <c r="EA197"/>
      <c r="EB197"/>
      <c r="EC197"/>
      <c r="ED197"/>
      <c r="EE197"/>
      <c r="EF197"/>
      <c r="EG197"/>
      <c r="EH197"/>
      <c r="EI197"/>
      <c r="EJ197"/>
      <c r="EK197"/>
      <c r="EL197"/>
      <c r="EM197"/>
      <c r="EN197"/>
      <c r="EO197"/>
      <c r="EP197"/>
      <c r="EQ197"/>
      <c r="ER197"/>
      <c r="ES197"/>
      <c r="ET197"/>
      <c r="EU197"/>
      <c r="EV197"/>
      <c r="EW197"/>
      <c r="EX197"/>
      <c r="EY197"/>
      <c r="EZ197"/>
      <c r="FA197"/>
      <c r="FB197"/>
      <c r="FC197"/>
      <c r="FD197"/>
      <c r="FE197"/>
      <c r="FF197"/>
      <c r="FG197"/>
      <c r="FH197"/>
      <c r="FI197"/>
      <c r="FJ197"/>
      <c r="FK197"/>
      <c r="FL197"/>
      <c r="FM197"/>
      <c r="FN197"/>
      <c r="FO197"/>
      <c r="FP197"/>
      <c r="FQ197"/>
      <c r="FR197"/>
      <c r="FS197"/>
      <c r="FT197"/>
    </row>
    <row r="198" spans="1:176" ht="47.25" x14ac:dyDescent="0.2">
      <c r="A198" s="90" t="s">
        <v>61</v>
      </c>
      <c r="B198" s="18" t="s">
        <v>1216</v>
      </c>
      <c r="C198" s="13"/>
      <c r="D198" s="135"/>
      <c r="E198" s="135"/>
      <c r="F198" s="24"/>
      <c r="G198" s="53" t="str">
        <f>IF(C198="","",IF(C198="Yes","Please state the algorithm/method used to encrypt unstructured data.","Please describe plans to implement the encryption of unstructured data."))</f>
        <v/>
      </c>
      <c r="H198" s="36"/>
      <c r="I198" s="36"/>
      <c r="J198" s="75"/>
      <c r="K198" s="78"/>
      <c r="L198" s="76">
        <f t="shared" si="3"/>
        <v>0</v>
      </c>
      <c r="M198" s="113"/>
      <c r="N198" s="113"/>
      <c r="O198" s="113"/>
      <c r="P198" s="112" t="s">
        <v>726</v>
      </c>
      <c r="Q198" s="112" t="s">
        <v>726</v>
      </c>
      <c r="R198" s="112" t="s">
        <v>884</v>
      </c>
      <c r="S198" s="143" t="s">
        <v>1146</v>
      </c>
      <c r="T198" s="114" t="s">
        <v>918</v>
      </c>
      <c r="U198" s="108" t="s">
        <v>730</v>
      </c>
      <c r="V198" s="107" t="s">
        <v>692</v>
      </c>
      <c r="W198"/>
      <c r="X198"/>
      <c r="Y198"/>
      <c r="Z198"/>
      <c r="AA198"/>
      <c r="AB198"/>
      <c r="AC198"/>
      <c r="AD198"/>
      <c r="AE198"/>
      <c r="AF198"/>
      <c r="AG198"/>
      <c r="AH198"/>
      <c r="AI198"/>
      <c r="AJ198"/>
      <c r="AK198"/>
      <c r="AL198"/>
      <c r="AM198"/>
      <c r="AN198"/>
      <c r="AO198"/>
      <c r="AP198"/>
      <c r="AQ198"/>
      <c r="AR198"/>
      <c r="AS198"/>
      <c r="AT198"/>
      <c r="AU198"/>
      <c r="AV198"/>
      <c r="AW198"/>
      <c r="AX198"/>
      <c r="AY198"/>
      <c r="AZ198"/>
      <c r="BA198"/>
      <c r="BB198"/>
      <c r="BC198"/>
      <c r="BD198"/>
      <c r="BE198"/>
      <c r="BF198"/>
      <c r="BG198"/>
      <c r="BH198"/>
      <c r="BI198"/>
      <c r="BJ198"/>
      <c r="BK198"/>
      <c r="BL198"/>
      <c r="BM198"/>
      <c r="BN198"/>
      <c r="BO198"/>
      <c r="BP198"/>
      <c r="BQ198"/>
      <c r="BR198"/>
      <c r="BS198"/>
      <c r="BT198"/>
      <c r="BU198"/>
      <c r="BV198"/>
      <c r="BW198"/>
      <c r="BX198"/>
      <c r="BY198"/>
      <c r="BZ198"/>
      <c r="CA198"/>
      <c r="CB198"/>
      <c r="CC198"/>
      <c r="CD198"/>
      <c r="CE198"/>
      <c r="CF198"/>
      <c r="CG198"/>
      <c r="CH198"/>
      <c r="CI198"/>
      <c r="CJ198"/>
      <c r="CK198"/>
      <c r="CL198"/>
      <c r="CM198"/>
      <c r="CN198"/>
      <c r="CO198"/>
      <c r="CP198"/>
      <c r="CQ198"/>
      <c r="CR198"/>
      <c r="CS198"/>
      <c r="CT198"/>
      <c r="CU198"/>
      <c r="CV198"/>
      <c r="CW198"/>
      <c r="CX198"/>
      <c r="CY198"/>
      <c r="CZ198"/>
      <c r="DA198"/>
      <c r="DB198"/>
      <c r="DC198"/>
      <c r="DD198"/>
      <c r="DE198"/>
      <c r="DF198"/>
      <c r="DG198"/>
      <c r="DH198"/>
      <c r="DI198"/>
      <c r="DJ198"/>
      <c r="DK198"/>
      <c r="DL198"/>
      <c r="DM198"/>
      <c r="DN198"/>
      <c r="DO198"/>
      <c r="DP198"/>
      <c r="DQ198"/>
      <c r="DR198"/>
      <c r="DS198"/>
      <c r="DT198"/>
      <c r="DU198"/>
      <c r="DV198"/>
      <c r="DW198"/>
      <c r="DX198"/>
      <c r="DY198"/>
      <c r="DZ198"/>
      <c r="EA198"/>
      <c r="EB198"/>
      <c r="EC198"/>
      <c r="ED198"/>
      <c r="EE198"/>
      <c r="EF198"/>
      <c r="EG198"/>
      <c r="EH198"/>
      <c r="EI198"/>
      <c r="EJ198"/>
      <c r="EK198"/>
      <c r="EL198"/>
      <c r="EM198"/>
      <c r="EN198"/>
      <c r="EO198"/>
      <c r="EP198"/>
      <c r="EQ198"/>
      <c r="ER198"/>
      <c r="ES198"/>
      <c r="ET198"/>
      <c r="EU198"/>
      <c r="EV198"/>
      <c r="EW198"/>
      <c r="EX198"/>
      <c r="EY198"/>
      <c r="EZ198"/>
      <c r="FA198"/>
      <c r="FB198"/>
      <c r="FC198"/>
      <c r="FD198"/>
      <c r="FE198"/>
      <c r="FF198"/>
      <c r="FG198"/>
      <c r="FH198"/>
      <c r="FI198"/>
      <c r="FJ198"/>
      <c r="FK198"/>
      <c r="FL198"/>
      <c r="FM198"/>
      <c r="FN198"/>
      <c r="FO198"/>
      <c r="FP198"/>
      <c r="FQ198"/>
      <c r="FR198"/>
      <c r="FS198"/>
      <c r="FT198"/>
    </row>
    <row r="199" spans="1:176" ht="47.25" x14ac:dyDescent="0.2">
      <c r="A199" s="90" t="s">
        <v>211</v>
      </c>
      <c r="B199" s="18" t="s">
        <v>135</v>
      </c>
      <c r="C199" s="13"/>
      <c r="D199" s="135"/>
      <c r="E199" s="135"/>
      <c r="F199" s="24"/>
      <c r="G199" s="53" t="str">
        <f>IF(C199="","",IF(C199="Yes","Please describe how workstations and mobile devices are encrypted.","Describe plans to encrypt workstations and/or mobile devices."))</f>
        <v/>
      </c>
      <c r="H199" s="36"/>
      <c r="I199" s="36"/>
      <c r="J199" s="75"/>
      <c r="K199" s="78"/>
      <c r="L199" s="76">
        <f t="shared" si="3"/>
        <v>0</v>
      </c>
      <c r="M199" s="113"/>
      <c r="N199" s="113"/>
      <c r="O199" s="113" t="s">
        <v>1069</v>
      </c>
      <c r="P199" s="112" t="s">
        <v>726</v>
      </c>
      <c r="Q199" s="112" t="s">
        <v>726</v>
      </c>
      <c r="R199" s="112" t="s">
        <v>884</v>
      </c>
      <c r="S199" s="143" t="s">
        <v>1146</v>
      </c>
      <c r="T199" s="114" t="s">
        <v>918</v>
      </c>
      <c r="U199" s="108" t="s">
        <v>730</v>
      </c>
      <c r="V199" s="107" t="s">
        <v>692</v>
      </c>
      <c r="W199"/>
      <c r="X199"/>
      <c r="Y199"/>
      <c r="Z199"/>
      <c r="AA199"/>
      <c r="AB199"/>
      <c r="AC199"/>
      <c r="AD199"/>
      <c r="AE199"/>
      <c r="AF199"/>
      <c r="AG199"/>
      <c r="AH199"/>
      <c r="AI199"/>
      <c r="AJ199"/>
      <c r="AK199"/>
      <c r="AL199"/>
      <c r="AM199"/>
      <c r="AN199"/>
      <c r="AO199"/>
      <c r="AP199"/>
      <c r="AQ199"/>
      <c r="AR199"/>
      <c r="AS199"/>
      <c r="AT199"/>
      <c r="AU199"/>
      <c r="AV199"/>
      <c r="AW199"/>
      <c r="AX199"/>
      <c r="AY199"/>
      <c r="AZ199"/>
      <c r="BA199"/>
      <c r="BB199"/>
      <c r="BC199"/>
      <c r="BD199"/>
      <c r="BE199"/>
      <c r="BF199"/>
      <c r="BG199"/>
      <c r="BH199"/>
      <c r="BI199"/>
      <c r="BJ199"/>
      <c r="BK199"/>
      <c r="BL199"/>
      <c r="BM199"/>
      <c r="BN199"/>
      <c r="BO199"/>
      <c r="BP199"/>
      <c r="BQ199"/>
      <c r="BR199"/>
      <c r="BS199"/>
      <c r="BT199"/>
      <c r="BU199"/>
      <c r="BV199"/>
      <c r="BW199"/>
      <c r="BX199"/>
      <c r="BY199"/>
      <c r="BZ199"/>
      <c r="CA199"/>
      <c r="CB199"/>
      <c r="CC199"/>
      <c r="CD199"/>
      <c r="CE199"/>
      <c r="CF199"/>
      <c r="CG199"/>
      <c r="CH199"/>
      <c r="CI199"/>
      <c r="CJ199"/>
      <c r="CK199"/>
      <c r="CL199"/>
      <c r="CM199"/>
      <c r="CN199"/>
      <c r="CO199"/>
      <c r="CP199"/>
      <c r="CQ199"/>
      <c r="CR199"/>
      <c r="CS199"/>
      <c r="CT199"/>
      <c r="CU199"/>
      <c r="CV199"/>
      <c r="CW199"/>
      <c r="CX199"/>
      <c r="CY199"/>
      <c r="CZ199"/>
      <c r="DA199"/>
      <c r="DB199"/>
      <c r="DC199"/>
      <c r="DD199"/>
      <c r="DE199"/>
      <c r="DF199"/>
      <c r="DG199"/>
      <c r="DH199"/>
      <c r="DI199"/>
      <c r="DJ199"/>
      <c r="DK199"/>
      <c r="DL199"/>
      <c r="DM199"/>
      <c r="DN199"/>
      <c r="DO199"/>
      <c r="DP199"/>
      <c r="DQ199"/>
      <c r="DR199"/>
      <c r="DS199"/>
      <c r="DT199"/>
      <c r="DU199"/>
      <c r="DV199"/>
      <c r="DW199"/>
      <c r="DX199"/>
      <c r="DY199"/>
      <c r="DZ199"/>
      <c r="EA199"/>
      <c r="EB199"/>
      <c r="EC199"/>
      <c r="ED199"/>
      <c r="EE199"/>
      <c r="EF199"/>
      <c r="EG199"/>
      <c r="EH199"/>
      <c r="EI199"/>
      <c r="EJ199"/>
      <c r="EK199"/>
      <c r="EL199"/>
      <c r="EM199"/>
      <c r="EN199"/>
      <c r="EO199"/>
      <c r="EP199"/>
      <c r="EQ199"/>
      <c r="ER199"/>
      <c r="ES199"/>
      <c r="ET199"/>
      <c r="EU199"/>
      <c r="EV199"/>
      <c r="EW199"/>
      <c r="EX199"/>
      <c r="EY199"/>
      <c r="EZ199"/>
      <c r="FA199"/>
      <c r="FB199"/>
      <c r="FC199"/>
      <c r="FD199"/>
      <c r="FE199"/>
      <c r="FF199"/>
      <c r="FG199"/>
      <c r="FH199"/>
      <c r="FI199"/>
      <c r="FJ199"/>
      <c r="FK199"/>
      <c r="FL199"/>
      <c r="FM199"/>
      <c r="FN199"/>
      <c r="FO199"/>
      <c r="FP199"/>
      <c r="FQ199"/>
      <c r="FR199"/>
      <c r="FS199"/>
      <c r="FT199"/>
    </row>
    <row r="200" spans="1:176" ht="18" x14ac:dyDescent="0.2">
      <c r="A200" s="90" t="s">
        <v>295</v>
      </c>
      <c r="B200" s="18" t="s">
        <v>117</v>
      </c>
      <c r="C200" s="13"/>
      <c r="D200" s="135"/>
      <c r="E200" s="135"/>
      <c r="F200" s="24"/>
      <c r="G200" s="53"/>
      <c r="H200" s="36"/>
      <c r="I200" s="36"/>
      <c r="J200" s="75"/>
      <c r="K200" s="78"/>
      <c r="L200" s="76">
        <f t="shared" si="3"/>
        <v>0</v>
      </c>
      <c r="M200" s="113"/>
      <c r="N200" s="113"/>
      <c r="O200" s="113"/>
      <c r="P200" s="112"/>
      <c r="Q200" s="112"/>
      <c r="R200" s="112"/>
      <c r="S200" s="112"/>
      <c r="T200" s="112"/>
      <c r="U200" s="108"/>
      <c r="V200" s="107"/>
      <c r="W200"/>
      <c r="X200"/>
      <c r="Y200"/>
      <c r="Z200"/>
      <c r="AA200"/>
      <c r="AB200"/>
      <c r="AC200"/>
      <c r="AD200"/>
      <c r="AE200"/>
      <c r="AF200"/>
      <c r="AG200"/>
      <c r="AH200"/>
      <c r="AI200"/>
      <c r="AJ200"/>
      <c r="AK200"/>
      <c r="AL200"/>
      <c r="AM200"/>
      <c r="AN200"/>
      <c r="AO200"/>
      <c r="AP200"/>
      <c r="AQ200"/>
      <c r="AR200"/>
      <c r="AS200"/>
      <c r="AT200"/>
      <c r="AU200"/>
      <c r="AV200"/>
      <c r="AW200"/>
      <c r="AX200"/>
      <c r="AY200"/>
      <c r="AZ200"/>
      <c r="BA200"/>
      <c r="BB200"/>
      <c r="BC200"/>
      <c r="BD200"/>
      <c r="BE200"/>
      <c r="BF200"/>
      <c r="BG200"/>
      <c r="BH200"/>
      <c r="BI200"/>
      <c r="BJ200"/>
      <c r="BK200"/>
      <c r="BL200"/>
      <c r="BM200"/>
      <c r="BN200"/>
      <c r="BO200"/>
      <c r="BP200"/>
      <c r="BQ200"/>
      <c r="BR200"/>
      <c r="BS200"/>
      <c r="BT200"/>
      <c r="BU200"/>
      <c r="BV200"/>
      <c r="BW200"/>
      <c r="BX200"/>
      <c r="BY200"/>
      <c r="BZ200"/>
      <c r="CA200"/>
      <c r="CB200"/>
      <c r="CC200"/>
      <c r="CD200"/>
      <c r="CE200"/>
      <c r="CF200"/>
      <c r="CG200"/>
      <c r="CH200"/>
      <c r="CI200"/>
      <c r="CJ200"/>
      <c r="CK200"/>
      <c r="CL200"/>
      <c r="CM200"/>
      <c r="CN200"/>
      <c r="CO200"/>
      <c r="CP200"/>
      <c r="CQ200"/>
      <c r="CR200"/>
      <c r="CS200"/>
      <c r="CT200"/>
      <c r="CU200"/>
      <c r="CV200"/>
      <c r="CW200"/>
      <c r="CX200"/>
      <c r="CY200"/>
      <c r="CZ200"/>
      <c r="DA200"/>
      <c r="DB200"/>
      <c r="DC200"/>
      <c r="DD200"/>
      <c r="DE200"/>
      <c r="DF200"/>
      <c r="DG200"/>
      <c r="DH200"/>
      <c r="DI200"/>
      <c r="DJ200"/>
      <c r="DK200"/>
      <c r="DL200"/>
      <c r="DM200"/>
      <c r="DN200"/>
      <c r="DO200"/>
      <c r="DP200"/>
      <c r="DQ200"/>
      <c r="DR200"/>
      <c r="DS200"/>
      <c r="DT200"/>
      <c r="DU200"/>
      <c r="DV200"/>
      <c r="DW200"/>
      <c r="DX200"/>
      <c r="DY200"/>
      <c r="DZ200"/>
      <c r="EA200"/>
      <c r="EB200"/>
      <c r="EC200"/>
      <c r="ED200"/>
      <c r="EE200"/>
      <c r="EF200"/>
      <c r="EG200"/>
      <c r="EH200"/>
      <c r="EI200"/>
      <c r="EJ200"/>
      <c r="EK200"/>
      <c r="EL200"/>
      <c r="EM200"/>
      <c r="EN200"/>
      <c r="EO200"/>
      <c r="EP200"/>
      <c r="EQ200"/>
      <c r="ER200"/>
      <c r="ES200"/>
      <c r="ET200"/>
      <c r="EU200"/>
      <c r="EV200"/>
      <c r="EW200"/>
      <c r="EX200"/>
      <c r="EY200"/>
      <c r="EZ200"/>
      <c r="FA200"/>
      <c r="FB200"/>
      <c r="FC200"/>
      <c r="FD200"/>
      <c r="FE200"/>
      <c r="FF200"/>
      <c r="FG200"/>
      <c r="FH200"/>
      <c r="FI200"/>
      <c r="FJ200"/>
      <c r="FK200"/>
      <c r="FL200"/>
      <c r="FM200"/>
      <c r="FN200"/>
      <c r="FO200"/>
      <c r="FP200"/>
      <c r="FQ200"/>
      <c r="FR200"/>
      <c r="FS200"/>
      <c r="FT200"/>
    </row>
    <row r="201" spans="1:176" ht="47.25" x14ac:dyDescent="0.2">
      <c r="A201" s="90" t="s">
        <v>296</v>
      </c>
      <c r="B201" s="18" t="s">
        <v>587</v>
      </c>
      <c r="C201" s="13"/>
      <c r="D201" s="135"/>
      <c r="E201" s="135"/>
      <c r="F201" s="24"/>
      <c r="G201" s="53" t="str">
        <f>IF(C201="","",IF(C201="Yes","Please state the algorithm/method used to achieve encrypt data over TCP/IP.","Please describe plans to encrypt data over TCP/IP."))</f>
        <v/>
      </c>
      <c r="H201" s="36"/>
      <c r="I201" s="36" t="s">
        <v>430</v>
      </c>
      <c r="J201" s="75"/>
      <c r="K201" s="78"/>
      <c r="L201" s="76">
        <f t="shared" si="3"/>
        <v>0</v>
      </c>
      <c r="M201" s="113"/>
      <c r="N201" s="113" t="s">
        <v>1061</v>
      </c>
      <c r="O201" s="113"/>
      <c r="P201" s="112" t="s">
        <v>624</v>
      </c>
      <c r="Q201" s="112" t="s">
        <v>624</v>
      </c>
      <c r="R201" s="114" t="s">
        <v>919</v>
      </c>
      <c r="S201" s="143" t="s">
        <v>1147</v>
      </c>
      <c r="T201" s="114" t="s">
        <v>920</v>
      </c>
      <c r="U201" s="116" t="s">
        <v>921</v>
      </c>
      <c r="V201" s="107" t="s">
        <v>874</v>
      </c>
      <c r="W201"/>
      <c r="X201"/>
      <c r="Y201"/>
      <c r="Z201"/>
      <c r="AA201"/>
      <c r="AB201"/>
      <c r="AC201"/>
      <c r="AD201"/>
      <c r="AE201"/>
      <c r="AF201"/>
      <c r="AG201"/>
      <c r="AH201"/>
      <c r="AI201"/>
      <c r="AJ201"/>
      <c r="AK201"/>
      <c r="AL201"/>
      <c r="AM201"/>
      <c r="AN201"/>
      <c r="AO201"/>
      <c r="AP201"/>
      <c r="AQ201"/>
      <c r="AR201"/>
      <c r="AS201"/>
      <c r="AT201"/>
      <c r="AU201"/>
      <c r="AV201"/>
      <c r="AW201"/>
      <c r="AX201"/>
      <c r="AY201"/>
      <c r="AZ201"/>
      <c r="BA201"/>
      <c r="BB201"/>
      <c r="BC201"/>
      <c r="BD201"/>
      <c r="BE201"/>
      <c r="BF201"/>
      <c r="BG201"/>
      <c r="BH201"/>
      <c r="BI201"/>
      <c r="BJ201"/>
      <c r="BK201"/>
      <c r="BL201"/>
      <c r="BM201"/>
      <c r="BN201"/>
      <c r="BO201"/>
      <c r="BP201"/>
      <c r="BQ201"/>
      <c r="BR201"/>
      <c r="BS201"/>
      <c r="BT201"/>
      <c r="BU201"/>
      <c r="BV201"/>
      <c r="BW201"/>
      <c r="BX201"/>
      <c r="BY201"/>
      <c r="BZ201"/>
      <c r="CA201"/>
      <c r="CB201"/>
      <c r="CC201"/>
      <c r="CD201"/>
      <c r="CE201"/>
      <c r="CF201"/>
      <c r="CG201"/>
      <c r="CH201"/>
      <c r="CI201"/>
      <c r="CJ201"/>
      <c r="CK201"/>
      <c r="CL201"/>
      <c r="CM201"/>
      <c r="CN201"/>
      <c r="CO201"/>
      <c r="CP201"/>
      <c r="CQ201"/>
      <c r="CR201"/>
      <c r="CS201"/>
      <c r="CT201"/>
      <c r="CU201"/>
      <c r="CV201"/>
      <c r="CW201"/>
      <c r="CX201"/>
      <c r="CY201"/>
      <c r="CZ201"/>
      <c r="DA201"/>
      <c r="DB201"/>
      <c r="DC201"/>
      <c r="DD201"/>
      <c r="DE201"/>
      <c r="DF201"/>
      <c r="DG201"/>
      <c r="DH201"/>
      <c r="DI201"/>
      <c r="DJ201"/>
      <c r="DK201"/>
      <c r="DL201"/>
      <c r="DM201"/>
      <c r="DN201"/>
      <c r="DO201"/>
      <c r="DP201"/>
      <c r="DQ201"/>
      <c r="DR201"/>
      <c r="DS201"/>
      <c r="DT201"/>
      <c r="DU201"/>
      <c r="DV201"/>
      <c r="DW201"/>
      <c r="DX201"/>
      <c r="DY201"/>
      <c r="DZ201"/>
      <c r="EA201"/>
      <c r="EB201"/>
      <c r="EC201"/>
      <c r="ED201"/>
      <c r="EE201"/>
      <c r="EF201"/>
      <c r="EG201"/>
      <c r="EH201"/>
      <c r="EI201"/>
      <c r="EJ201"/>
      <c r="EK201"/>
      <c r="EL201"/>
      <c r="EM201"/>
      <c r="EN201"/>
      <c r="EO201"/>
      <c r="EP201"/>
      <c r="EQ201"/>
      <c r="ER201"/>
      <c r="ES201"/>
      <c r="ET201"/>
      <c r="EU201"/>
      <c r="EV201"/>
      <c r="EW201"/>
      <c r="EX201"/>
      <c r="EY201"/>
      <c r="EZ201"/>
      <c r="FA201"/>
      <c r="FB201"/>
      <c r="FC201"/>
      <c r="FD201"/>
      <c r="FE201"/>
      <c r="FF201"/>
      <c r="FG201"/>
      <c r="FH201"/>
      <c r="FI201"/>
      <c r="FJ201"/>
      <c r="FK201"/>
      <c r="FL201"/>
      <c r="FM201"/>
      <c r="FN201"/>
      <c r="FO201"/>
      <c r="FP201"/>
      <c r="FQ201"/>
      <c r="FR201"/>
      <c r="FS201"/>
      <c r="FT201"/>
    </row>
    <row r="202" spans="1:176" ht="28.5" x14ac:dyDescent="0.2">
      <c r="A202" s="90" t="s">
        <v>297</v>
      </c>
      <c r="B202" s="18" t="s">
        <v>1217</v>
      </c>
      <c r="C202" s="49"/>
      <c r="D202" s="135"/>
      <c r="E202" s="135"/>
      <c r="F202" s="11"/>
      <c r="G202" s="53" t="s">
        <v>249</v>
      </c>
      <c r="H202" s="36"/>
      <c r="I202" s="36"/>
      <c r="J202" s="75"/>
      <c r="K202" s="78"/>
      <c r="L202" s="76">
        <f t="shared" si="3"/>
        <v>0</v>
      </c>
      <c r="M202" s="113"/>
      <c r="N202" s="113"/>
      <c r="O202" s="113"/>
      <c r="P202" s="112"/>
      <c r="Q202" s="112"/>
      <c r="R202" s="112"/>
      <c r="S202" s="112"/>
      <c r="T202" s="112"/>
      <c r="U202" s="108"/>
      <c r="V202" s="107"/>
      <c r="W202"/>
      <c r="X202"/>
      <c r="Y202"/>
      <c r="Z202"/>
      <c r="AA202"/>
      <c r="AB202"/>
      <c r="AC202"/>
      <c r="AD202"/>
      <c r="AE202"/>
      <c r="AF202"/>
      <c r="AG202"/>
      <c r="AH202"/>
      <c r="AI202"/>
      <c r="AJ202"/>
      <c r="AK202"/>
      <c r="AL202"/>
      <c r="AM202"/>
      <c r="AN202"/>
      <c r="AO202"/>
      <c r="AP202"/>
      <c r="AQ202"/>
      <c r="AR202"/>
      <c r="AS202"/>
      <c r="AT202"/>
      <c r="AU202"/>
      <c r="AV202"/>
      <c r="AW202"/>
      <c r="AX202"/>
      <c r="AY202"/>
      <c r="AZ202"/>
      <c r="BA202"/>
      <c r="BB202"/>
      <c r="BC202"/>
      <c r="BD202"/>
      <c r="BE202"/>
      <c r="BF202"/>
      <c r="BG202"/>
      <c r="BH202"/>
      <c r="BI202"/>
      <c r="BJ202"/>
      <c r="BK202"/>
      <c r="BL202"/>
      <c r="BM202"/>
      <c r="BN202"/>
      <c r="BO202"/>
      <c r="BP202"/>
      <c r="BQ202"/>
      <c r="BR202"/>
      <c r="BS202"/>
      <c r="BT202"/>
      <c r="BU202"/>
      <c r="BV202"/>
      <c r="BW202"/>
      <c r="BX202"/>
      <c r="BY202"/>
      <c r="BZ202"/>
      <c r="CA202"/>
      <c r="CB202"/>
      <c r="CC202"/>
      <c r="CD202"/>
      <c r="CE202"/>
      <c r="CF202"/>
      <c r="CG202"/>
      <c r="CH202"/>
      <c r="CI202"/>
      <c r="CJ202"/>
      <c r="CK202"/>
      <c r="CL202"/>
      <c r="CM202"/>
      <c r="CN202"/>
      <c r="CO202"/>
      <c r="CP202"/>
      <c r="CQ202"/>
      <c r="CR202"/>
      <c r="CS202"/>
      <c r="CT202"/>
      <c r="CU202"/>
      <c r="CV202"/>
      <c r="CW202"/>
      <c r="CX202"/>
      <c r="CY202"/>
      <c r="CZ202"/>
      <c r="DA202"/>
      <c r="DB202"/>
      <c r="DC202"/>
      <c r="DD202"/>
      <c r="DE202"/>
      <c r="DF202"/>
      <c r="DG202"/>
      <c r="DH202"/>
      <c r="DI202"/>
      <c r="DJ202"/>
      <c r="DK202"/>
      <c r="DL202"/>
      <c r="DM202"/>
      <c r="DN202"/>
      <c r="DO202"/>
      <c r="DP202"/>
      <c r="DQ202"/>
      <c r="DR202"/>
      <c r="DS202"/>
      <c r="DT202"/>
      <c r="DU202"/>
      <c r="DV202"/>
      <c r="DW202"/>
      <c r="DX202"/>
      <c r="DY202"/>
      <c r="DZ202"/>
      <c r="EA202"/>
      <c r="EB202"/>
      <c r="EC202"/>
      <c r="ED202"/>
      <c r="EE202"/>
      <c r="EF202"/>
      <c r="EG202"/>
      <c r="EH202"/>
      <c r="EI202"/>
      <c r="EJ202"/>
      <c r="EK202"/>
      <c r="EL202"/>
      <c r="EM202"/>
      <c r="EN202"/>
      <c r="EO202"/>
      <c r="EP202"/>
      <c r="EQ202"/>
      <c r="ER202"/>
      <c r="ES202"/>
      <c r="ET202"/>
      <c r="EU202"/>
      <c r="EV202"/>
      <c r="EW202"/>
      <c r="EX202"/>
      <c r="EY202"/>
      <c r="EZ202"/>
      <c r="FA202"/>
      <c r="FB202"/>
      <c r="FC202"/>
      <c r="FD202"/>
      <c r="FE202"/>
      <c r="FF202"/>
      <c r="FG202"/>
      <c r="FH202"/>
      <c r="FI202"/>
      <c r="FJ202"/>
      <c r="FK202"/>
      <c r="FL202"/>
      <c r="FM202"/>
      <c r="FN202"/>
      <c r="FO202"/>
      <c r="FP202"/>
      <c r="FQ202"/>
      <c r="FR202"/>
      <c r="FS202"/>
      <c r="FT202"/>
    </row>
    <row r="203" spans="1:176" ht="18" x14ac:dyDescent="0.2">
      <c r="A203" s="90" t="s">
        <v>303</v>
      </c>
      <c r="B203" s="18" t="s">
        <v>1218</v>
      </c>
      <c r="C203" s="49"/>
      <c r="D203" s="135"/>
      <c r="E203" s="135"/>
      <c r="F203" s="11"/>
      <c r="G203" s="149" t="str">
        <f>IF(C203="","",IF(C203="Yes","Please list all cloud providers that will host entity data.",""))</f>
        <v/>
      </c>
      <c r="H203" s="36"/>
      <c r="I203" s="36"/>
      <c r="J203" s="75"/>
      <c r="K203" s="78"/>
      <c r="L203" s="76">
        <f t="shared" si="3"/>
        <v>0</v>
      </c>
      <c r="M203" s="113"/>
      <c r="N203" s="113"/>
      <c r="O203" s="113"/>
      <c r="P203" s="112"/>
      <c r="Q203" s="112"/>
      <c r="R203" s="112"/>
      <c r="S203" s="112"/>
      <c r="T203" s="112"/>
      <c r="U203" s="108"/>
      <c r="V203" s="107"/>
      <c r="W203"/>
      <c r="X203"/>
      <c r="Y203"/>
      <c r="Z203"/>
      <c r="AA203"/>
      <c r="AB203"/>
      <c r="AC203"/>
      <c r="AD203"/>
      <c r="AE203"/>
      <c r="AF203"/>
      <c r="AG203"/>
      <c r="AH203"/>
      <c r="AI203"/>
      <c r="AJ203"/>
      <c r="AK203"/>
      <c r="AL203"/>
      <c r="AM203"/>
      <c r="AN203"/>
      <c r="AO203"/>
      <c r="AP203"/>
      <c r="AQ203"/>
      <c r="AR203"/>
      <c r="AS203"/>
      <c r="AT203"/>
      <c r="AU203"/>
      <c r="AV203"/>
      <c r="AW203"/>
      <c r="AX203"/>
      <c r="AY203"/>
      <c r="AZ203"/>
      <c r="BA203"/>
      <c r="BB203"/>
      <c r="BC203"/>
      <c r="BD203"/>
      <c r="BE203"/>
      <c r="BF203"/>
      <c r="BG203"/>
      <c r="BH203"/>
      <c r="BI203"/>
      <c r="BJ203"/>
      <c r="BK203"/>
      <c r="BL203"/>
      <c r="BM203"/>
      <c r="BN203"/>
      <c r="BO203"/>
      <c r="BP203"/>
      <c r="BQ203"/>
      <c r="BR203"/>
      <c r="BS203"/>
      <c r="BT203"/>
      <c r="BU203"/>
      <c r="BV203"/>
      <c r="BW203"/>
      <c r="BX203"/>
      <c r="BY203"/>
      <c r="BZ203"/>
      <c r="CA203"/>
      <c r="CB203"/>
      <c r="CC203"/>
      <c r="CD203"/>
      <c r="CE203"/>
      <c r="CF203"/>
      <c r="CG203"/>
      <c r="CH203"/>
      <c r="CI203"/>
      <c r="CJ203"/>
      <c r="CK203"/>
      <c r="CL203"/>
      <c r="CM203"/>
      <c r="CN203"/>
      <c r="CO203"/>
      <c r="CP203"/>
      <c r="CQ203"/>
      <c r="CR203"/>
      <c r="CS203"/>
      <c r="CT203"/>
      <c r="CU203"/>
      <c r="CV203"/>
      <c r="CW203"/>
      <c r="CX203"/>
      <c r="CY203"/>
      <c r="CZ203"/>
      <c r="DA203"/>
      <c r="DB203"/>
      <c r="DC203"/>
      <c r="DD203"/>
      <c r="DE203"/>
      <c r="DF203"/>
      <c r="DG203"/>
      <c r="DH203"/>
      <c r="DI203"/>
      <c r="DJ203"/>
      <c r="DK203"/>
      <c r="DL203"/>
      <c r="DM203"/>
      <c r="DN203"/>
      <c r="DO203"/>
      <c r="DP203"/>
      <c r="DQ203"/>
      <c r="DR203"/>
      <c r="DS203"/>
      <c r="DT203"/>
      <c r="DU203"/>
      <c r="DV203"/>
      <c r="DW203"/>
      <c r="DX203"/>
      <c r="DY203"/>
      <c r="DZ203"/>
      <c r="EA203"/>
      <c r="EB203"/>
      <c r="EC203"/>
      <c r="ED203"/>
      <c r="EE203"/>
      <c r="EF203"/>
      <c r="EG203"/>
      <c r="EH203"/>
      <c r="EI203"/>
      <c r="EJ203"/>
      <c r="EK203"/>
      <c r="EL203"/>
      <c r="EM203"/>
      <c r="EN203"/>
      <c r="EO203"/>
      <c r="EP203"/>
      <c r="EQ203"/>
      <c r="ER203"/>
      <c r="ES203"/>
      <c r="ET203"/>
      <c r="EU203"/>
      <c r="EV203"/>
      <c r="EW203"/>
      <c r="EX203"/>
      <c r="EY203"/>
      <c r="EZ203"/>
      <c r="FA203"/>
      <c r="FB203"/>
      <c r="FC203"/>
      <c r="FD203"/>
      <c r="FE203"/>
      <c r="FF203"/>
      <c r="FG203"/>
      <c r="FH203"/>
      <c r="FI203"/>
      <c r="FJ203"/>
      <c r="FK203"/>
      <c r="FL203"/>
      <c r="FM203"/>
      <c r="FN203"/>
      <c r="FO203"/>
      <c r="FP203"/>
      <c r="FQ203"/>
      <c r="FR203"/>
      <c r="FS203"/>
      <c r="FT203"/>
    </row>
    <row r="204" spans="1:176" ht="63" x14ac:dyDescent="0.2">
      <c r="A204" s="90" t="s">
        <v>331</v>
      </c>
      <c r="B204" s="18" t="s">
        <v>57</v>
      </c>
      <c r="C204" s="49"/>
      <c r="D204" s="135"/>
      <c r="E204" s="135"/>
      <c r="F204" s="11"/>
      <c r="G204" s="53"/>
      <c r="H204" s="36"/>
      <c r="I204" s="36"/>
      <c r="J204" s="75"/>
      <c r="K204" s="78"/>
      <c r="L204" s="76">
        <f t="shared" si="3"/>
        <v>0</v>
      </c>
      <c r="M204" s="113"/>
      <c r="N204" s="113"/>
      <c r="O204" s="113"/>
      <c r="P204" s="112"/>
      <c r="Q204" s="112" t="s">
        <v>848</v>
      </c>
      <c r="R204" s="112"/>
      <c r="S204" s="143" t="s">
        <v>1142</v>
      </c>
      <c r="T204" s="114" t="s">
        <v>892</v>
      </c>
      <c r="U204" s="108" t="s">
        <v>851</v>
      </c>
      <c r="V204" s="107" t="s">
        <v>843</v>
      </c>
      <c r="W204"/>
      <c r="X204"/>
      <c r="Y204"/>
      <c r="Z204"/>
      <c r="AA204"/>
      <c r="AB204"/>
      <c r="AC204"/>
      <c r="AD204"/>
      <c r="AE204"/>
      <c r="AF204"/>
      <c r="AG204"/>
      <c r="AH204"/>
      <c r="AI204"/>
      <c r="AJ204"/>
      <c r="AK204"/>
      <c r="AL204"/>
      <c r="AM204"/>
      <c r="AN204"/>
      <c r="AO204"/>
      <c r="AP204"/>
      <c r="AQ204"/>
      <c r="AR204"/>
      <c r="AS204"/>
      <c r="AT204"/>
      <c r="AU204"/>
      <c r="AV204"/>
      <c r="AW204"/>
      <c r="AX204"/>
      <c r="AY204"/>
      <c r="AZ204"/>
      <c r="BA204"/>
      <c r="BB204"/>
      <c r="BC204"/>
      <c r="BD204"/>
      <c r="BE204"/>
      <c r="BF204"/>
      <c r="BG204"/>
      <c r="BH204"/>
      <c r="BI204"/>
      <c r="BJ204"/>
      <c r="BK204"/>
      <c r="BL204"/>
      <c r="BM204"/>
      <c r="BN204"/>
      <c r="BO204"/>
      <c r="BP204"/>
      <c r="BQ204"/>
      <c r="BR204"/>
      <c r="BS204"/>
      <c r="BT204"/>
      <c r="BU204"/>
      <c r="BV204"/>
      <c r="BW204"/>
      <c r="BX204"/>
      <c r="BY204"/>
      <c r="BZ204"/>
      <c r="CA204"/>
      <c r="CB204"/>
      <c r="CC204"/>
      <c r="CD204"/>
      <c r="CE204"/>
      <c r="CF204"/>
      <c r="CG204"/>
      <c r="CH204"/>
      <c r="CI204"/>
      <c r="CJ204"/>
      <c r="CK204"/>
      <c r="CL204"/>
      <c r="CM204"/>
      <c r="CN204"/>
      <c r="CO204"/>
      <c r="CP204"/>
      <c r="CQ204"/>
      <c r="CR204"/>
      <c r="CS204"/>
      <c r="CT204"/>
      <c r="CU204"/>
      <c r="CV204"/>
      <c r="CW204"/>
      <c r="CX204"/>
      <c r="CY204"/>
      <c r="CZ204"/>
      <c r="DA204"/>
      <c r="DB204"/>
      <c r="DC204"/>
      <c r="DD204"/>
      <c r="DE204"/>
      <c r="DF204"/>
      <c r="DG204"/>
      <c r="DH204"/>
      <c r="DI204"/>
      <c r="DJ204"/>
      <c r="DK204"/>
      <c r="DL204"/>
      <c r="DM204"/>
      <c r="DN204"/>
      <c r="DO204"/>
      <c r="DP204"/>
      <c r="DQ204"/>
      <c r="DR204"/>
      <c r="DS204"/>
      <c r="DT204"/>
      <c r="DU204"/>
      <c r="DV204"/>
      <c r="DW204"/>
      <c r="DX204"/>
      <c r="DY204"/>
      <c r="DZ204"/>
      <c r="EA204"/>
      <c r="EB204"/>
      <c r="EC204"/>
      <c r="ED204"/>
      <c r="EE204"/>
      <c r="EF204"/>
      <c r="EG204"/>
      <c r="EH204"/>
      <c r="EI204"/>
      <c r="EJ204"/>
      <c r="EK204"/>
      <c r="EL204"/>
      <c r="EM204"/>
      <c r="EN204"/>
      <c r="EO204"/>
      <c r="EP204"/>
      <c r="EQ204"/>
      <c r="ER204"/>
      <c r="ES204"/>
      <c r="ET204"/>
      <c r="EU204"/>
      <c r="EV204"/>
      <c r="EW204"/>
      <c r="EX204"/>
      <c r="EY204"/>
      <c r="EZ204"/>
      <c r="FA204"/>
      <c r="FB204"/>
      <c r="FC204"/>
      <c r="FD204"/>
      <c r="FE204"/>
      <c r="FF204"/>
      <c r="FG204"/>
      <c r="FH204"/>
      <c r="FI204"/>
      <c r="FJ204"/>
      <c r="FK204"/>
      <c r="FL204"/>
      <c r="FM204"/>
      <c r="FN204"/>
      <c r="FO204"/>
      <c r="FP204"/>
      <c r="FQ204"/>
      <c r="FR204"/>
      <c r="FS204"/>
      <c r="FT204"/>
    </row>
    <row r="205" spans="1:176" ht="63" x14ac:dyDescent="0.2">
      <c r="A205" s="90" t="s">
        <v>348</v>
      </c>
      <c r="B205" s="18" t="s">
        <v>62</v>
      </c>
      <c r="C205" s="13"/>
      <c r="D205" s="135"/>
      <c r="E205" s="135"/>
      <c r="F205" s="11"/>
      <c r="G205" s="53" t="str">
        <f>IF(C205="","",IF(C205="Yes","Please specify the algorithm used to encrypt data backups.","State any plans to encrypt data backups."))</f>
        <v/>
      </c>
      <c r="H205" s="36"/>
      <c r="I205" s="36"/>
      <c r="J205" s="75"/>
      <c r="K205" s="78"/>
      <c r="L205" s="76">
        <f t="shared" si="3"/>
        <v>0</v>
      </c>
      <c r="M205" s="113"/>
      <c r="N205" s="113"/>
      <c r="O205" s="113"/>
      <c r="P205" s="112"/>
      <c r="Q205" s="112" t="s">
        <v>848</v>
      </c>
      <c r="R205" s="112" t="s">
        <v>849</v>
      </c>
      <c r="S205" s="148" t="s">
        <v>1151</v>
      </c>
      <c r="T205" s="114" t="s">
        <v>892</v>
      </c>
      <c r="U205" s="116" t="s">
        <v>922</v>
      </c>
      <c r="V205" s="107" t="s">
        <v>874</v>
      </c>
      <c r="W205"/>
      <c r="X205"/>
      <c r="Y205"/>
      <c r="Z205"/>
      <c r="AA205"/>
      <c r="AB205"/>
      <c r="AC205"/>
      <c r="AD205"/>
      <c r="AE205"/>
      <c r="AF205"/>
      <c r="AG205"/>
      <c r="AH205"/>
      <c r="AI205"/>
      <c r="AJ205"/>
      <c r="AK205"/>
      <c r="AL205"/>
      <c r="AM205"/>
      <c r="AN205"/>
      <c r="AO205"/>
      <c r="AP205"/>
      <c r="AQ205"/>
      <c r="AR205"/>
      <c r="AS205"/>
      <c r="AT205"/>
      <c r="AU205"/>
      <c r="AV205"/>
      <c r="AW205"/>
      <c r="AX205"/>
      <c r="AY205"/>
      <c r="AZ205"/>
      <c r="BA205"/>
      <c r="BB205"/>
      <c r="BC205"/>
      <c r="BD205"/>
      <c r="BE205"/>
      <c r="BF205"/>
      <c r="BG205"/>
      <c r="BH205"/>
      <c r="BI205"/>
      <c r="BJ205"/>
      <c r="BK205"/>
      <c r="BL205"/>
      <c r="BM205"/>
      <c r="BN205"/>
      <c r="BO205"/>
      <c r="BP205"/>
      <c r="BQ205"/>
      <c r="BR205"/>
      <c r="BS205"/>
      <c r="BT205"/>
      <c r="BU205"/>
      <c r="BV205"/>
      <c r="BW205"/>
      <c r="BX205"/>
      <c r="BY205"/>
      <c r="BZ205"/>
      <c r="CA205"/>
      <c r="CB205"/>
      <c r="CC205"/>
      <c r="CD205"/>
      <c r="CE205"/>
      <c r="CF205"/>
      <c r="CG205"/>
      <c r="CH205"/>
      <c r="CI205"/>
      <c r="CJ205"/>
      <c r="CK205"/>
      <c r="CL205"/>
      <c r="CM205"/>
      <c r="CN205"/>
      <c r="CO205"/>
      <c r="CP205"/>
      <c r="CQ205"/>
      <c r="CR205"/>
      <c r="CS205"/>
      <c r="CT205"/>
      <c r="CU205"/>
      <c r="CV205"/>
      <c r="CW205"/>
      <c r="CX205"/>
      <c r="CY205"/>
      <c r="CZ205"/>
      <c r="DA205"/>
      <c r="DB205"/>
      <c r="DC205"/>
      <c r="DD205"/>
      <c r="DE205"/>
      <c r="DF205"/>
      <c r="DG205"/>
      <c r="DH205"/>
      <c r="DI205"/>
      <c r="DJ205"/>
      <c r="DK205"/>
      <c r="DL205"/>
      <c r="DM205"/>
      <c r="DN205"/>
      <c r="DO205"/>
      <c r="DP205"/>
      <c r="DQ205"/>
      <c r="DR205"/>
      <c r="DS205"/>
      <c r="DT205"/>
      <c r="DU205"/>
      <c r="DV205"/>
      <c r="DW205"/>
      <c r="DX205"/>
      <c r="DY205"/>
      <c r="DZ205"/>
      <c r="EA205"/>
      <c r="EB205"/>
      <c r="EC205"/>
      <c r="ED205"/>
      <c r="EE205"/>
      <c r="EF205"/>
      <c r="EG205"/>
      <c r="EH205"/>
      <c r="EI205"/>
      <c r="EJ205"/>
      <c r="EK205"/>
      <c r="EL205"/>
      <c r="EM205"/>
      <c r="EN205"/>
      <c r="EO205"/>
      <c r="EP205"/>
      <c r="EQ205"/>
      <c r="ER205"/>
      <c r="ES205"/>
      <c r="ET205"/>
      <c r="EU205"/>
      <c r="EV205"/>
      <c r="EW205"/>
      <c r="EX205"/>
      <c r="EY205"/>
      <c r="EZ205"/>
      <c r="FA205"/>
      <c r="FB205"/>
      <c r="FC205"/>
      <c r="FD205"/>
      <c r="FE205"/>
      <c r="FF205"/>
      <c r="FG205"/>
      <c r="FH205"/>
      <c r="FI205"/>
      <c r="FJ205"/>
      <c r="FK205"/>
      <c r="FL205"/>
      <c r="FM205"/>
      <c r="FN205"/>
      <c r="FO205"/>
      <c r="FP205"/>
      <c r="FQ205"/>
      <c r="FR205"/>
      <c r="FS205"/>
      <c r="FT205"/>
    </row>
    <row r="206" spans="1:176" ht="31.5" x14ac:dyDescent="0.2">
      <c r="A206" s="90" t="s">
        <v>349</v>
      </c>
      <c r="B206" s="18" t="s">
        <v>502</v>
      </c>
      <c r="C206" s="13"/>
      <c r="D206" s="135"/>
      <c r="E206" s="135"/>
      <c r="F206" s="11"/>
      <c r="G206" s="53"/>
      <c r="H206" s="36"/>
      <c r="I206" s="36"/>
      <c r="J206" s="75"/>
      <c r="K206" s="78"/>
      <c r="L206" s="76">
        <f t="shared" si="3"/>
        <v>0</v>
      </c>
      <c r="M206" s="113"/>
      <c r="N206" s="113"/>
      <c r="O206" s="113"/>
      <c r="P206" s="112"/>
      <c r="Q206" s="112" t="s">
        <v>848</v>
      </c>
      <c r="R206" s="112"/>
      <c r="S206" s="143" t="s">
        <v>1142</v>
      </c>
      <c r="T206" s="114" t="s">
        <v>923</v>
      </c>
      <c r="U206" s="108" t="s">
        <v>851</v>
      </c>
      <c r="V206" s="107" t="s">
        <v>843</v>
      </c>
      <c r="W206"/>
      <c r="X206"/>
      <c r="Y206"/>
      <c r="Z206"/>
      <c r="AA206"/>
      <c r="AB206"/>
      <c r="AC206"/>
      <c r="AD206"/>
      <c r="AE206"/>
      <c r="AF206"/>
      <c r="AG206"/>
      <c r="AH206"/>
      <c r="AI206"/>
      <c r="AJ206"/>
      <c r="AK206"/>
      <c r="AL206"/>
      <c r="AM206"/>
      <c r="AN206"/>
      <c r="AO206"/>
      <c r="AP206"/>
      <c r="AQ206"/>
      <c r="AR206"/>
      <c r="AS206"/>
      <c r="AT206"/>
      <c r="AU206"/>
      <c r="AV206"/>
      <c r="AW206"/>
      <c r="AX206"/>
      <c r="AY206"/>
      <c r="AZ206"/>
      <c r="BA206"/>
      <c r="BB206"/>
      <c r="BC206"/>
      <c r="BD206"/>
      <c r="BE206"/>
      <c r="BF206"/>
      <c r="BG206"/>
      <c r="BH206"/>
      <c r="BI206"/>
      <c r="BJ206"/>
      <c r="BK206"/>
      <c r="BL206"/>
      <c r="BM206"/>
      <c r="BN206"/>
      <c r="BO206"/>
      <c r="BP206"/>
      <c r="BQ206"/>
      <c r="BR206"/>
      <c r="BS206"/>
      <c r="BT206"/>
      <c r="BU206"/>
      <c r="BV206"/>
      <c r="BW206"/>
      <c r="BX206"/>
      <c r="BY206"/>
      <c r="BZ206"/>
      <c r="CA206"/>
      <c r="CB206"/>
      <c r="CC206"/>
      <c r="CD206"/>
      <c r="CE206"/>
      <c r="CF206"/>
      <c r="CG206"/>
      <c r="CH206"/>
      <c r="CI206"/>
      <c r="CJ206"/>
      <c r="CK206"/>
      <c r="CL206"/>
      <c r="CM206"/>
      <c r="CN206"/>
      <c r="CO206"/>
      <c r="CP206"/>
      <c r="CQ206"/>
      <c r="CR206"/>
      <c r="CS206"/>
      <c r="CT206"/>
      <c r="CU206"/>
      <c r="CV206"/>
      <c r="CW206"/>
      <c r="CX206"/>
      <c r="CY206"/>
      <c r="CZ206"/>
      <c r="DA206"/>
      <c r="DB206"/>
      <c r="DC206"/>
      <c r="DD206"/>
      <c r="DE206"/>
      <c r="DF206"/>
      <c r="DG206"/>
      <c r="DH206"/>
      <c r="DI206"/>
      <c r="DJ206"/>
      <c r="DK206"/>
      <c r="DL206"/>
      <c r="DM206"/>
      <c r="DN206"/>
      <c r="DO206"/>
      <c r="DP206"/>
      <c r="DQ206"/>
      <c r="DR206"/>
      <c r="DS206"/>
      <c r="DT206"/>
      <c r="DU206"/>
      <c r="DV206"/>
      <c r="DW206"/>
      <c r="DX206"/>
      <c r="DY206"/>
      <c r="DZ206"/>
      <c r="EA206"/>
      <c r="EB206"/>
      <c r="EC206"/>
      <c r="ED206"/>
      <c r="EE206"/>
      <c r="EF206"/>
      <c r="EG206"/>
      <c r="EH206"/>
      <c r="EI206"/>
      <c r="EJ206"/>
      <c r="EK206"/>
      <c r="EL206"/>
      <c r="EM206"/>
      <c r="EN206"/>
      <c r="EO206"/>
      <c r="EP206"/>
      <c r="EQ206"/>
      <c r="ER206"/>
      <c r="ES206"/>
      <c r="ET206"/>
      <c r="EU206"/>
      <c r="EV206"/>
      <c r="EW206"/>
      <c r="EX206"/>
      <c r="EY206"/>
      <c r="EZ206"/>
      <c r="FA206"/>
      <c r="FB206"/>
      <c r="FC206"/>
      <c r="FD206"/>
      <c r="FE206"/>
      <c r="FF206"/>
      <c r="FG206"/>
      <c r="FH206"/>
      <c r="FI206"/>
      <c r="FJ206"/>
      <c r="FK206"/>
      <c r="FL206"/>
      <c r="FM206"/>
      <c r="FN206"/>
      <c r="FO206"/>
      <c r="FP206"/>
      <c r="FQ206"/>
      <c r="FR206"/>
      <c r="FS206"/>
      <c r="FT206"/>
    </row>
    <row r="207" spans="1:176" ht="31.5" x14ac:dyDescent="0.2">
      <c r="A207" s="90" t="s">
        <v>547</v>
      </c>
      <c r="B207" s="18" t="s">
        <v>588</v>
      </c>
      <c r="C207" s="13"/>
      <c r="D207" s="135"/>
      <c r="E207" s="135"/>
      <c r="F207" s="11"/>
      <c r="G207" s="63"/>
      <c r="H207" s="36"/>
      <c r="I207" s="36" t="s">
        <v>926</v>
      </c>
      <c r="J207" s="75"/>
      <c r="K207" s="78"/>
      <c r="L207" s="76">
        <f t="shared" ref="L207:L258" si="4">J207*K207</f>
        <v>0</v>
      </c>
      <c r="M207" s="113"/>
      <c r="N207" s="113"/>
      <c r="O207" s="113"/>
      <c r="P207" s="112"/>
      <c r="Q207" s="112" t="s">
        <v>818</v>
      </c>
      <c r="R207" s="112" t="s">
        <v>924</v>
      </c>
      <c r="S207" s="148" t="s">
        <v>1158</v>
      </c>
      <c r="T207" s="112" t="s">
        <v>925</v>
      </c>
      <c r="U207" s="108"/>
      <c r="V207" s="107" t="s">
        <v>874</v>
      </c>
      <c r="W207"/>
      <c r="X207"/>
      <c r="Y207"/>
      <c r="Z207"/>
      <c r="AA207"/>
      <c r="AB207"/>
      <c r="AC207"/>
      <c r="AD207"/>
      <c r="AE207"/>
      <c r="AF207"/>
      <c r="AG207"/>
      <c r="AH207"/>
      <c r="AI207"/>
      <c r="AJ207"/>
      <c r="AK207"/>
      <c r="AL207"/>
      <c r="AM207"/>
      <c r="AN207"/>
      <c r="AO207"/>
      <c r="AP207"/>
      <c r="AQ207"/>
      <c r="AR207"/>
      <c r="AS207"/>
      <c r="AT207"/>
      <c r="AU207"/>
      <c r="AV207"/>
      <c r="AW207"/>
      <c r="AX207"/>
      <c r="AY207"/>
      <c r="AZ207"/>
      <c r="BA207"/>
      <c r="BB207"/>
      <c r="BC207"/>
      <c r="BD207"/>
      <c r="BE207"/>
      <c r="BF207"/>
      <c r="BG207"/>
      <c r="BH207"/>
      <c r="BI207"/>
      <c r="BJ207"/>
      <c r="BK207"/>
      <c r="BL207"/>
      <c r="BM207"/>
      <c r="BN207"/>
      <c r="BO207"/>
      <c r="BP207"/>
      <c r="BQ207"/>
      <c r="BR207"/>
      <c r="BS207"/>
      <c r="BT207"/>
      <c r="BU207"/>
      <c r="BV207"/>
      <c r="BW207"/>
      <c r="BX207"/>
      <c r="BY207"/>
      <c r="BZ207"/>
      <c r="CA207"/>
      <c r="CB207"/>
      <c r="CC207"/>
      <c r="CD207"/>
      <c r="CE207"/>
      <c r="CF207"/>
      <c r="CG207"/>
      <c r="CH207"/>
      <c r="CI207"/>
      <c r="CJ207"/>
      <c r="CK207"/>
      <c r="CL207"/>
      <c r="CM207"/>
      <c r="CN207"/>
      <c r="CO207"/>
      <c r="CP207"/>
      <c r="CQ207"/>
      <c r="CR207"/>
      <c r="CS207"/>
      <c r="CT207"/>
      <c r="CU207"/>
      <c r="CV207"/>
      <c r="CW207"/>
      <c r="CX207"/>
      <c r="CY207"/>
      <c r="CZ207"/>
      <c r="DA207"/>
      <c r="DB207"/>
      <c r="DC207"/>
      <c r="DD207"/>
      <c r="DE207"/>
      <c r="DF207"/>
      <c r="DG207"/>
      <c r="DH207"/>
      <c r="DI207"/>
      <c r="DJ207"/>
      <c r="DK207"/>
      <c r="DL207"/>
      <c r="DM207"/>
      <c r="DN207"/>
      <c r="DO207"/>
      <c r="DP207"/>
      <c r="DQ207"/>
      <c r="DR207"/>
      <c r="DS207"/>
      <c r="DT207"/>
      <c r="DU207"/>
      <c r="DV207"/>
      <c r="DW207"/>
      <c r="DX207"/>
      <c r="DY207"/>
      <c r="DZ207"/>
      <c r="EA207"/>
      <c r="EB207"/>
      <c r="EC207"/>
      <c r="ED207"/>
      <c r="EE207"/>
      <c r="EF207"/>
      <c r="EG207"/>
      <c r="EH207"/>
      <c r="EI207"/>
      <c r="EJ207"/>
      <c r="EK207"/>
      <c r="EL207"/>
      <c r="EM207"/>
      <c r="EN207"/>
      <c r="EO207"/>
      <c r="EP207"/>
      <c r="EQ207"/>
      <c r="ER207"/>
      <c r="ES207"/>
      <c r="ET207"/>
      <c r="EU207"/>
      <c r="EV207"/>
      <c r="EW207"/>
      <c r="EX207"/>
      <c r="EY207"/>
      <c r="EZ207"/>
      <c r="FA207"/>
      <c r="FB207"/>
      <c r="FC207"/>
      <c r="FD207"/>
      <c r="FE207"/>
      <c r="FF207"/>
      <c r="FG207"/>
      <c r="FH207"/>
      <c r="FI207"/>
      <c r="FJ207"/>
      <c r="FK207"/>
      <c r="FL207"/>
      <c r="FM207"/>
      <c r="FN207"/>
      <c r="FO207"/>
      <c r="FP207"/>
      <c r="FQ207"/>
      <c r="FR207"/>
      <c r="FS207"/>
      <c r="FT207"/>
    </row>
    <row r="208" spans="1:176" ht="108" x14ac:dyDescent="0.2">
      <c r="A208" s="190" t="s">
        <v>148</v>
      </c>
      <c r="B208" s="190"/>
      <c r="C208" s="141" t="str">
        <f>"Response for " &amp; C45</f>
        <v>Response for Supplier Systems</v>
      </c>
      <c r="D208" s="132" t="s">
        <v>526</v>
      </c>
      <c r="E208" s="132" t="s">
        <v>99</v>
      </c>
      <c r="F208" s="2" t="s">
        <v>17</v>
      </c>
      <c r="G208" s="2" t="s">
        <v>18</v>
      </c>
      <c r="H208" s="2" t="s">
        <v>339</v>
      </c>
      <c r="I208" s="2" t="s">
        <v>365</v>
      </c>
      <c r="J208" s="224" t="s">
        <v>566</v>
      </c>
      <c r="K208" s="225"/>
      <c r="L208" s="74">
        <f>SUM(L209:L220)</f>
        <v>0</v>
      </c>
      <c r="M208" s="94" t="s">
        <v>602</v>
      </c>
      <c r="N208" s="94" t="s">
        <v>603</v>
      </c>
      <c r="O208" s="94" t="s">
        <v>604</v>
      </c>
      <c r="P208" s="95" t="s">
        <v>605</v>
      </c>
      <c r="Q208" s="95" t="s">
        <v>606</v>
      </c>
      <c r="R208" s="95" t="s">
        <v>607</v>
      </c>
      <c r="S208" s="96" t="s">
        <v>1086</v>
      </c>
      <c r="T208" s="97" t="s">
        <v>610</v>
      </c>
      <c r="U208" s="95" t="s">
        <v>613</v>
      </c>
      <c r="V208" s="95" t="s">
        <v>617</v>
      </c>
      <c r="W208"/>
      <c r="X208"/>
      <c r="Y208"/>
      <c r="Z208"/>
      <c r="AA208"/>
      <c r="AB208"/>
      <c r="AC208"/>
      <c r="AD208"/>
      <c r="AE208"/>
      <c r="AF208"/>
      <c r="AG208"/>
      <c r="AH208"/>
      <c r="AI208"/>
      <c r="AJ208"/>
      <c r="AK208"/>
      <c r="AL208"/>
      <c r="AM208"/>
      <c r="AN208"/>
      <c r="AO208"/>
      <c r="AP208"/>
      <c r="AQ208"/>
      <c r="AR208"/>
      <c r="AS208"/>
      <c r="AT208"/>
      <c r="AU208"/>
      <c r="AV208"/>
      <c r="AW208"/>
      <c r="AX208"/>
      <c r="AY208"/>
      <c r="AZ208"/>
      <c r="BA208"/>
      <c r="BB208"/>
      <c r="BC208"/>
      <c r="BD208"/>
      <c r="BE208"/>
      <c r="BF208"/>
      <c r="BG208"/>
      <c r="BH208"/>
      <c r="BI208"/>
      <c r="BJ208"/>
      <c r="BK208"/>
      <c r="BL208"/>
      <c r="BM208"/>
      <c r="BN208"/>
      <c r="BO208"/>
      <c r="BP208"/>
      <c r="BQ208"/>
      <c r="BR208"/>
      <c r="BS208"/>
      <c r="BT208"/>
      <c r="BU208"/>
      <c r="BV208"/>
      <c r="BW208"/>
      <c r="BX208"/>
      <c r="BY208"/>
      <c r="BZ208"/>
      <c r="CA208"/>
      <c r="CB208"/>
      <c r="CC208"/>
      <c r="CD208"/>
      <c r="CE208"/>
      <c r="CF208"/>
      <c r="CG208"/>
      <c r="CH208"/>
      <c r="CI208"/>
      <c r="CJ208"/>
      <c r="CK208"/>
      <c r="CL208"/>
      <c r="CM208"/>
      <c r="CN208"/>
      <c r="CO208"/>
      <c r="CP208"/>
      <c r="CQ208"/>
      <c r="CR208"/>
      <c r="CS208"/>
      <c r="CT208"/>
      <c r="CU208"/>
      <c r="CV208"/>
      <c r="CW208"/>
      <c r="CX208"/>
      <c r="CY208"/>
      <c r="CZ208"/>
      <c r="DA208"/>
      <c r="DB208"/>
      <c r="DC208"/>
      <c r="DD208"/>
      <c r="DE208"/>
      <c r="DF208"/>
      <c r="DG208"/>
      <c r="DH208"/>
      <c r="DI208"/>
      <c r="DJ208"/>
      <c r="DK208"/>
      <c r="DL208"/>
      <c r="DM208"/>
      <c r="DN208"/>
      <c r="DO208"/>
      <c r="DP208"/>
      <c r="DQ208"/>
      <c r="DR208"/>
      <c r="DS208"/>
      <c r="DT208"/>
      <c r="DU208"/>
      <c r="DV208"/>
      <c r="DW208"/>
      <c r="DX208"/>
      <c r="DY208"/>
      <c r="DZ208"/>
      <c r="EA208"/>
      <c r="EB208"/>
      <c r="EC208"/>
      <c r="ED208"/>
      <c r="EE208"/>
      <c r="EF208"/>
      <c r="EG208"/>
      <c r="EH208"/>
      <c r="EI208"/>
      <c r="EJ208"/>
      <c r="EK208"/>
      <c r="EL208"/>
      <c r="EM208"/>
      <c r="EN208"/>
      <c r="EO208"/>
      <c r="EP208"/>
      <c r="EQ208"/>
      <c r="ER208"/>
      <c r="ES208"/>
      <c r="ET208"/>
      <c r="EU208"/>
      <c r="EV208"/>
      <c r="EW208"/>
      <c r="EX208"/>
      <c r="EY208"/>
      <c r="EZ208"/>
      <c r="FA208"/>
      <c r="FB208"/>
      <c r="FC208"/>
      <c r="FD208"/>
      <c r="FE208"/>
      <c r="FF208"/>
      <c r="FG208"/>
      <c r="FH208"/>
      <c r="FI208"/>
      <c r="FJ208"/>
      <c r="FK208"/>
      <c r="FL208"/>
      <c r="FM208"/>
      <c r="FN208"/>
      <c r="FO208"/>
      <c r="FP208"/>
      <c r="FQ208"/>
      <c r="FR208"/>
      <c r="FS208"/>
      <c r="FT208"/>
    </row>
    <row r="209" spans="1:176" ht="63" x14ac:dyDescent="0.2">
      <c r="A209" s="91" t="s">
        <v>212</v>
      </c>
      <c r="B209" s="18" t="s">
        <v>589</v>
      </c>
      <c r="C209" s="13"/>
      <c r="D209" s="135"/>
      <c r="E209" s="135"/>
      <c r="F209" s="11"/>
      <c r="G209" s="53" t="str">
        <f>IF(C209="","",IF(C209="Yes","Please describe your Cyber Security Incident response process, including when notification would be made to purchaser.","State plans to develop and implement a Cyber Ssecurity Incident response process."))</f>
        <v/>
      </c>
      <c r="H209" s="36">
        <v>25</v>
      </c>
      <c r="I209" s="36" t="s">
        <v>437</v>
      </c>
      <c r="J209" s="75"/>
      <c r="K209" s="78"/>
      <c r="L209" s="76">
        <f t="shared" si="4"/>
        <v>0</v>
      </c>
      <c r="M209" s="115" t="s">
        <v>927</v>
      </c>
      <c r="N209" s="113"/>
      <c r="O209" s="113"/>
      <c r="P209" s="114" t="s">
        <v>929</v>
      </c>
      <c r="Q209" s="114" t="s">
        <v>929</v>
      </c>
      <c r="R209" s="114" t="s">
        <v>792</v>
      </c>
      <c r="S209" s="148" t="s">
        <v>1168</v>
      </c>
      <c r="T209" s="114" t="s">
        <v>930</v>
      </c>
      <c r="U209" s="116" t="s">
        <v>931</v>
      </c>
      <c r="V209" s="117" t="s">
        <v>932</v>
      </c>
      <c r="W209"/>
      <c r="X209"/>
      <c r="Y209"/>
      <c r="Z209"/>
      <c r="AA209"/>
      <c r="AB209"/>
      <c r="AC209"/>
      <c r="AD209"/>
      <c r="AE209"/>
      <c r="AF209"/>
      <c r="AG209"/>
      <c r="AH209"/>
      <c r="AI209"/>
      <c r="AJ209"/>
      <c r="AK209"/>
      <c r="AL209"/>
      <c r="AM209"/>
      <c r="AN209"/>
      <c r="AO209"/>
      <c r="AP209"/>
      <c r="AQ209"/>
      <c r="AR209"/>
      <c r="AS209"/>
      <c r="AT209"/>
      <c r="AU209"/>
      <c r="AV209"/>
      <c r="AW209"/>
      <c r="AX209"/>
      <c r="AY209"/>
      <c r="AZ209"/>
      <c r="BA209"/>
      <c r="BB209"/>
      <c r="BC209"/>
      <c r="BD209"/>
      <c r="BE209"/>
      <c r="BF209"/>
      <c r="BG209"/>
      <c r="BH209"/>
      <c r="BI209"/>
      <c r="BJ209"/>
      <c r="BK209"/>
      <c r="BL209"/>
      <c r="BM209"/>
      <c r="BN209"/>
      <c r="BO209"/>
      <c r="BP209"/>
      <c r="BQ209"/>
      <c r="BR209"/>
      <c r="BS209"/>
      <c r="BT209"/>
      <c r="BU209"/>
      <c r="BV209"/>
      <c r="BW209"/>
      <c r="BX209"/>
      <c r="BY209"/>
      <c r="BZ209"/>
      <c r="CA209"/>
      <c r="CB209"/>
      <c r="CC209"/>
      <c r="CD209"/>
      <c r="CE209"/>
      <c r="CF209"/>
      <c r="CG209"/>
      <c r="CH209"/>
      <c r="CI209"/>
      <c r="CJ209"/>
      <c r="CK209"/>
      <c r="CL209"/>
      <c r="CM209"/>
      <c r="CN209"/>
      <c r="CO209"/>
      <c r="CP209"/>
      <c r="CQ209"/>
      <c r="CR209"/>
      <c r="CS209"/>
      <c r="CT209"/>
      <c r="CU209"/>
      <c r="CV209"/>
      <c r="CW209"/>
      <c r="CX209"/>
      <c r="CY209"/>
      <c r="CZ209"/>
      <c r="DA209"/>
      <c r="DB209"/>
      <c r="DC209"/>
      <c r="DD209"/>
      <c r="DE209"/>
      <c r="DF209"/>
      <c r="DG209"/>
      <c r="DH209"/>
      <c r="DI209"/>
      <c r="DJ209"/>
      <c r="DK209"/>
      <c r="DL209"/>
      <c r="DM209"/>
      <c r="DN209"/>
      <c r="DO209"/>
      <c r="DP209"/>
      <c r="DQ209"/>
      <c r="DR209"/>
      <c r="DS209"/>
      <c r="DT209"/>
      <c r="DU209"/>
      <c r="DV209"/>
      <c r="DW209"/>
      <c r="DX209"/>
      <c r="DY209"/>
      <c r="DZ209"/>
      <c r="EA209"/>
      <c r="EB209"/>
      <c r="EC209"/>
      <c r="ED209"/>
      <c r="EE209"/>
      <c r="EF209"/>
      <c r="EG209"/>
      <c r="EH209"/>
      <c r="EI209"/>
      <c r="EJ209"/>
      <c r="EK209"/>
      <c r="EL209"/>
      <c r="EM209"/>
      <c r="EN209"/>
      <c r="EO209"/>
      <c r="EP209"/>
      <c r="EQ209"/>
      <c r="ER209"/>
      <c r="ES209"/>
      <c r="ET209"/>
      <c r="EU209"/>
      <c r="EV209"/>
      <c r="EW209"/>
      <c r="EX209"/>
      <c r="EY209"/>
      <c r="EZ209"/>
      <c r="FA209"/>
      <c r="FB209"/>
      <c r="FC209"/>
      <c r="FD209"/>
      <c r="FE209"/>
      <c r="FF209"/>
      <c r="FG209"/>
      <c r="FH209"/>
      <c r="FI209"/>
      <c r="FJ209"/>
      <c r="FK209"/>
      <c r="FL209"/>
      <c r="FM209"/>
      <c r="FN209"/>
      <c r="FO209"/>
      <c r="FP209"/>
      <c r="FQ209"/>
      <c r="FR209"/>
      <c r="FS209"/>
      <c r="FT209"/>
    </row>
    <row r="210" spans="1:176" ht="78.75" x14ac:dyDescent="0.2">
      <c r="A210" s="91" t="s">
        <v>213</v>
      </c>
      <c r="B210" s="18" t="s">
        <v>590</v>
      </c>
      <c r="C210" s="13"/>
      <c r="D210" s="135"/>
      <c r="E210" s="135"/>
      <c r="F210" s="11"/>
      <c r="G210" s="53"/>
      <c r="H210" s="36">
        <v>28</v>
      </c>
      <c r="I210" s="36" t="s">
        <v>438</v>
      </c>
      <c r="J210" s="75"/>
      <c r="K210" s="78"/>
      <c r="L210" s="76">
        <f t="shared" si="4"/>
        <v>0</v>
      </c>
      <c r="M210" s="115" t="s">
        <v>927</v>
      </c>
      <c r="N210" s="113"/>
      <c r="O210" s="113"/>
      <c r="P210" s="114" t="s">
        <v>929</v>
      </c>
      <c r="Q210" s="114" t="s">
        <v>929</v>
      </c>
      <c r="R210" s="112" t="s">
        <v>933</v>
      </c>
      <c r="S210" s="148" t="s">
        <v>1168</v>
      </c>
      <c r="T210" s="114" t="s">
        <v>1033</v>
      </c>
      <c r="U210" s="116" t="s">
        <v>934</v>
      </c>
      <c r="V210" s="117" t="s">
        <v>932</v>
      </c>
      <c r="W210"/>
      <c r="X210"/>
      <c r="Y210"/>
      <c r="Z210"/>
      <c r="AA210"/>
      <c r="AB210"/>
      <c r="AC210"/>
      <c r="AD210"/>
      <c r="AE210"/>
      <c r="AF210"/>
      <c r="AG210"/>
      <c r="AH210"/>
      <c r="AI210"/>
      <c r="AJ210"/>
      <c r="AK210"/>
      <c r="AL210"/>
      <c r="AM210"/>
      <c r="AN210"/>
      <c r="AO210"/>
      <c r="AP210"/>
      <c r="AQ210"/>
      <c r="AR210"/>
      <c r="AS210"/>
      <c r="AT210"/>
      <c r="AU210"/>
      <c r="AV210"/>
      <c r="AW210"/>
      <c r="AX210"/>
      <c r="AY210"/>
      <c r="AZ210"/>
      <c r="BA210"/>
      <c r="BB210"/>
      <c r="BC210"/>
      <c r="BD210"/>
      <c r="BE210"/>
      <c r="BF210"/>
      <c r="BG210"/>
      <c r="BH210"/>
      <c r="BI210"/>
      <c r="BJ210"/>
      <c r="BK210"/>
      <c r="BL210"/>
      <c r="BM210"/>
      <c r="BN210"/>
      <c r="BO210"/>
      <c r="BP210"/>
      <c r="BQ210"/>
      <c r="BR210"/>
      <c r="BS210"/>
      <c r="BT210"/>
      <c r="BU210"/>
      <c r="BV210"/>
      <c r="BW210"/>
      <c r="BX210"/>
      <c r="BY210"/>
      <c r="BZ210"/>
      <c r="CA210"/>
      <c r="CB210"/>
      <c r="CC210"/>
      <c r="CD210"/>
      <c r="CE210"/>
      <c r="CF210"/>
      <c r="CG210"/>
      <c r="CH210"/>
      <c r="CI210"/>
      <c r="CJ210"/>
      <c r="CK210"/>
      <c r="CL210"/>
      <c r="CM210"/>
      <c r="CN210"/>
      <c r="CO210"/>
      <c r="CP210"/>
      <c r="CQ210"/>
      <c r="CR210"/>
      <c r="CS210"/>
      <c r="CT210"/>
      <c r="CU210"/>
      <c r="CV210"/>
      <c r="CW210"/>
      <c r="CX210"/>
      <c r="CY210"/>
      <c r="CZ210"/>
      <c r="DA210"/>
      <c r="DB210"/>
      <c r="DC210"/>
      <c r="DD210"/>
      <c r="DE210"/>
      <c r="DF210"/>
      <c r="DG210"/>
      <c r="DH210"/>
      <c r="DI210"/>
      <c r="DJ210"/>
      <c r="DK210"/>
      <c r="DL210"/>
      <c r="DM210"/>
      <c r="DN210"/>
      <c r="DO210"/>
      <c r="DP210"/>
      <c r="DQ210"/>
      <c r="DR210"/>
      <c r="DS210"/>
      <c r="DT210"/>
      <c r="DU210"/>
      <c r="DV210"/>
      <c r="DW210"/>
      <c r="DX210"/>
      <c r="DY210"/>
      <c r="DZ210"/>
      <c r="EA210"/>
      <c r="EB210"/>
      <c r="EC210"/>
      <c r="ED210"/>
      <c r="EE210"/>
      <c r="EF210"/>
      <c r="EG210"/>
      <c r="EH210"/>
      <c r="EI210"/>
      <c r="EJ210"/>
      <c r="EK210"/>
      <c r="EL210"/>
      <c r="EM210"/>
      <c r="EN210"/>
      <c r="EO210"/>
      <c r="EP210"/>
      <c r="EQ210"/>
      <c r="ER210"/>
      <c r="ES210"/>
      <c r="ET210"/>
      <c r="EU210"/>
      <c r="EV210"/>
      <c r="EW210"/>
      <c r="EX210"/>
      <c r="EY210"/>
      <c r="EZ210"/>
      <c r="FA210"/>
      <c r="FB210"/>
      <c r="FC210"/>
      <c r="FD210"/>
      <c r="FE210"/>
      <c r="FF210"/>
      <c r="FG210"/>
      <c r="FH210"/>
      <c r="FI210"/>
      <c r="FJ210"/>
      <c r="FK210"/>
      <c r="FL210"/>
      <c r="FM210"/>
      <c r="FN210"/>
      <c r="FO210"/>
      <c r="FP210"/>
      <c r="FQ210"/>
      <c r="FR210"/>
      <c r="FS210"/>
      <c r="FT210"/>
    </row>
    <row r="211" spans="1:176" ht="99.75" x14ac:dyDescent="0.2">
      <c r="A211" s="91" t="s">
        <v>214</v>
      </c>
      <c r="B211" s="18" t="s">
        <v>1219</v>
      </c>
      <c r="C211" s="13"/>
      <c r="D211" s="135"/>
      <c r="E211" s="135"/>
      <c r="F211" s="11"/>
      <c r="G211" s="53" t="s">
        <v>1231</v>
      </c>
      <c r="H211" s="36">
        <v>36</v>
      </c>
      <c r="I211" s="36" t="s">
        <v>439</v>
      </c>
      <c r="J211" s="75"/>
      <c r="K211" s="78"/>
      <c r="L211" s="76">
        <f t="shared" si="4"/>
        <v>0</v>
      </c>
      <c r="M211" s="113" t="s">
        <v>752</v>
      </c>
      <c r="N211" s="113"/>
      <c r="O211" s="113"/>
      <c r="P211" s="114" t="s">
        <v>929</v>
      </c>
      <c r="Q211" s="114" t="s">
        <v>929</v>
      </c>
      <c r="R211" s="112" t="s">
        <v>933</v>
      </c>
      <c r="S211" s="148" t="s">
        <v>1168</v>
      </c>
      <c r="T211" s="114" t="s">
        <v>935</v>
      </c>
      <c r="U211" s="116" t="s">
        <v>936</v>
      </c>
      <c r="V211" s="117" t="s">
        <v>937</v>
      </c>
      <c r="W211"/>
      <c r="X211"/>
      <c r="Y211"/>
      <c r="Z211"/>
      <c r="AA211"/>
      <c r="AB211"/>
      <c r="AC211"/>
      <c r="AD211"/>
      <c r="AE211"/>
      <c r="AF211"/>
      <c r="AG211"/>
      <c r="AH211"/>
      <c r="AI211"/>
      <c r="AJ211"/>
      <c r="AK211"/>
      <c r="AL211"/>
      <c r="AM211"/>
      <c r="AN211"/>
      <c r="AO211"/>
      <c r="AP211"/>
      <c r="AQ211"/>
      <c r="AR211"/>
      <c r="AS211"/>
      <c r="AT211"/>
      <c r="AU211"/>
      <c r="AV211"/>
      <c r="AW211"/>
      <c r="AX211"/>
      <c r="AY211"/>
      <c r="AZ211"/>
      <c r="BA211"/>
      <c r="BB211"/>
      <c r="BC211"/>
      <c r="BD211"/>
      <c r="BE211"/>
      <c r="BF211"/>
      <c r="BG211"/>
      <c r="BH211"/>
      <c r="BI211"/>
      <c r="BJ211"/>
      <c r="BK211"/>
      <c r="BL211"/>
      <c r="BM211"/>
      <c r="BN211"/>
      <c r="BO211"/>
      <c r="BP211"/>
      <c r="BQ211"/>
      <c r="BR211"/>
      <c r="BS211"/>
      <c r="BT211"/>
      <c r="BU211"/>
      <c r="BV211"/>
      <c r="BW211"/>
      <c r="BX211"/>
      <c r="BY211"/>
      <c r="BZ211"/>
      <c r="CA211"/>
      <c r="CB211"/>
      <c r="CC211"/>
      <c r="CD211"/>
      <c r="CE211"/>
      <c r="CF211"/>
      <c r="CG211"/>
      <c r="CH211"/>
      <c r="CI211"/>
      <c r="CJ211"/>
      <c r="CK211"/>
      <c r="CL211"/>
      <c r="CM211"/>
      <c r="CN211"/>
      <c r="CO211"/>
      <c r="CP211"/>
      <c r="CQ211"/>
      <c r="CR211"/>
      <c r="CS211"/>
      <c r="CT211"/>
      <c r="CU211"/>
      <c r="CV211"/>
      <c r="CW211"/>
      <c r="CX211"/>
      <c r="CY211"/>
      <c r="CZ211"/>
      <c r="DA211"/>
      <c r="DB211"/>
      <c r="DC211"/>
      <c r="DD211"/>
      <c r="DE211"/>
      <c r="DF211"/>
      <c r="DG211"/>
      <c r="DH211"/>
      <c r="DI211"/>
      <c r="DJ211"/>
      <c r="DK211"/>
      <c r="DL211"/>
      <c r="DM211"/>
      <c r="DN211"/>
      <c r="DO211"/>
      <c r="DP211"/>
      <c r="DQ211"/>
      <c r="DR211"/>
      <c r="DS211"/>
      <c r="DT211"/>
      <c r="DU211"/>
      <c r="DV211"/>
      <c r="DW211"/>
      <c r="DX211"/>
      <c r="DY211"/>
      <c r="DZ211"/>
      <c r="EA211"/>
      <c r="EB211"/>
      <c r="EC211"/>
      <c r="ED211"/>
      <c r="EE211"/>
      <c r="EF211"/>
      <c r="EG211"/>
      <c r="EH211"/>
      <c r="EI211"/>
      <c r="EJ211"/>
      <c r="EK211"/>
      <c r="EL211"/>
      <c r="EM211"/>
      <c r="EN211"/>
      <c r="EO211"/>
      <c r="EP211"/>
      <c r="EQ211"/>
      <c r="ER211"/>
      <c r="ES211"/>
      <c r="ET211"/>
      <c r="EU211"/>
      <c r="EV211"/>
      <c r="EW211"/>
      <c r="EX211"/>
      <c r="EY211"/>
      <c r="EZ211"/>
      <c r="FA211"/>
      <c r="FB211"/>
      <c r="FC211"/>
      <c r="FD211"/>
      <c r="FE211"/>
      <c r="FF211"/>
      <c r="FG211"/>
      <c r="FH211"/>
      <c r="FI211"/>
      <c r="FJ211"/>
      <c r="FK211"/>
      <c r="FL211"/>
      <c r="FM211"/>
      <c r="FN211"/>
      <c r="FO211"/>
      <c r="FP211"/>
      <c r="FQ211"/>
      <c r="FR211"/>
      <c r="FS211"/>
      <c r="FT211"/>
    </row>
    <row r="212" spans="1:176" ht="60.75" customHeight="1" x14ac:dyDescent="0.2">
      <c r="A212" s="91" t="s">
        <v>288</v>
      </c>
      <c r="B212" s="18" t="s">
        <v>591</v>
      </c>
      <c r="C212" s="13"/>
      <c r="D212" s="135"/>
      <c r="E212" s="135"/>
      <c r="F212" s="11"/>
      <c r="G212" s="53"/>
      <c r="H212" s="36" t="s">
        <v>440</v>
      </c>
      <c r="I212" s="36" t="s">
        <v>441</v>
      </c>
      <c r="J212" s="75"/>
      <c r="K212" s="78"/>
      <c r="L212" s="76">
        <f t="shared" si="4"/>
        <v>0</v>
      </c>
      <c r="M212" s="113"/>
      <c r="N212" s="113"/>
      <c r="O212" s="113"/>
      <c r="P212" s="112" t="s">
        <v>938</v>
      </c>
      <c r="Q212" s="112" t="s">
        <v>938</v>
      </c>
      <c r="R212" s="112" t="s">
        <v>939</v>
      </c>
      <c r="S212" s="148" t="s">
        <v>1171</v>
      </c>
      <c r="T212" s="114" t="s">
        <v>940</v>
      </c>
      <c r="U212" s="108" t="s">
        <v>941</v>
      </c>
      <c r="V212" s="107" t="s">
        <v>756</v>
      </c>
      <c r="W212"/>
      <c r="X212"/>
      <c r="Y212"/>
      <c r="Z212"/>
      <c r="AA212"/>
      <c r="AB212"/>
      <c r="AC212"/>
      <c r="AD212"/>
      <c r="AE212"/>
      <c r="AF212"/>
      <c r="AG212"/>
      <c r="AH212"/>
      <c r="AI212"/>
      <c r="AJ212"/>
      <c r="AK212"/>
      <c r="AL212"/>
      <c r="AM212"/>
      <c r="AN212"/>
      <c r="AO212"/>
      <c r="AP212"/>
      <c r="AQ212"/>
      <c r="AR212"/>
      <c r="AS212"/>
      <c r="AT212"/>
      <c r="AU212"/>
      <c r="AV212"/>
      <c r="AW212"/>
      <c r="AX212"/>
      <c r="AY212"/>
      <c r="AZ212"/>
      <c r="BA212"/>
      <c r="BB212"/>
      <c r="BC212"/>
      <c r="BD212"/>
      <c r="BE212"/>
      <c r="BF212"/>
      <c r="BG212"/>
      <c r="BH212"/>
      <c r="BI212"/>
      <c r="BJ212"/>
      <c r="BK212"/>
      <c r="BL212"/>
      <c r="BM212"/>
      <c r="BN212"/>
      <c r="BO212"/>
      <c r="BP212"/>
      <c r="BQ212"/>
      <c r="BR212"/>
      <c r="BS212"/>
      <c r="BT212"/>
      <c r="BU212"/>
      <c r="BV212"/>
      <c r="BW212"/>
      <c r="BX212"/>
      <c r="BY212"/>
      <c r="BZ212"/>
      <c r="CA212"/>
      <c r="CB212"/>
      <c r="CC212"/>
      <c r="CD212"/>
      <c r="CE212"/>
      <c r="CF212"/>
      <c r="CG212"/>
      <c r="CH212"/>
      <c r="CI212"/>
      <c r="CJ212"/>
      <c r="CK212"/>
      <c r="CL212"/>
      <c r="CM212"/>
      <c r="CN212"/>
      <c r="CO212"/>
      <c r="CP212"/>
      <c r="CQ212"/>
      <c r="CR212"/>
      <c r="CS212"/>
      <c r="CT212"/>
      <c r="CU212"/>
      <c r="CV212"/>
      <c r="CW212"/>
      <c r="CX212"/>
      <c r="CY212"/>
      <c r="CZ212"/>
      <c r="DA212"/>
      <c r="DB212"/>
      <c r="DC212"/>
      <c r="DD212"/>
      <c r="DE212"/>
      <c r="DF212"/>
      <c r="DG212"/>
      <c r="DH212"/>
      <c r="DI212"/>
      <c r="DJ212"/>
      <c r="DK212"/>
      <c r="DL212"/>
      <c r="DM212"/>
      <c r="DN212"/>
      <c r="DO212"/>
      <c r="DP212"/>
      <c r="DQ212"/>
      <c r="DR212"/>
      <c r="DS212"/>
      <c r="DT212"/>
      <c r="DU212"/>
      <c r="DV212"/>
      <c r="DW212"/>
      <c r="DX212"/>
      <c r="DY212"/>
      <c r="DZ212"/>
      <c r="EA212"/>
      <c r="EB212"/>
      <c r="EC212"/>
      <c r="ED212"/>
      <c r="EE212"/>
      <c r="EF212"/>
      <c r="EG212"/>
      <c r="EH212"/>
      <c r="EI212"/>
      <c r="EJ212"/>
      <c r="EK212"/>
      <c r="EL212"/>
      <c r="EM212"/>
      <c r="EN212"/>
      <c r="EO212"/>
      <c r="EP212"/>
      <c r="EQ212"/>
      <c r="ER212"/>
      <c r="ES212"/>
      <c r="ET212"/>
      <c r="EU212"/>
      <c r="EV212"/>
      <c r="EW212"/>
      <c r="EX212"/>
      <c r="EY212"/>
      <c r="EZ212"/>
      <c r="FA212"/>
      <c r="FB212"/>
      <c r="FC212"/>
      <c r="FD212"/>
      <c r="FE212"/>
      <c r="FF212"/>
      <c r="FG212"/>
      <c r="FH212"/>
      <c r="FI212"/>
      <c r="FJ212"/>
      <c r="FK212"/>
      <c r="FL212"/>
      <c r="FM212"/>
      <c r="FN212"/>
      <c r="FO212"/>
      <c r="FP212"/>
      <c r="FQ212"/>
      <c r="FR212"/>
      <c r="FS212"/>
      <c r="FT212"/>
    </row>
    <row r="213" spans="1:176" ht="42.75" x14ac:dyDescent="0.2">
      <c r="A213" s="91" t="s">
        <v>286</v>
      </c>
      <c r="B213" s="18" t="s">
        <v>557</v>
      </c>
      <c r="C213" s="13"/>
      <c r="D213" s="135"/>
      <c r="E213" s="135"/>
      <c r="F213" s="25"/>
      <c r="G213" s="53" t="str">
        <f>IF(C213="","",IF(C213="Yes","Please describe this process.","State plans to develop and implement such a process."))</f>
        <v/>
      </c>
      <c r="H213" s="36"/>
      <c r="I213" s="36" t="s">
        <v>442</v>
      </c>
      <c r="J213" s="75"/>
      <c r="K213" s="78"/>
      <c r="L213" s="76">
        <f t="shared" si="4"/>
        <v>0</v>
      </c>
      <c r="M213" s="113"/>
      <c r="N213" s="113"/>
      <c r="O213" s="113"/>
      <c r="P213" s="112"/>
      <c r="Q213" s="112"/>
      <c r="R213" s="112"/>
      <c r="S213" s="112"/>
      <c r="T213" s="112"/>
      <c r="U213" s="108"/>
      <c r="V213" s="107"/>
      <c r="W213"/>
      <c r="X213"/>
      <c r="Y213"/>
      <c r="Z213"/>
      <c r="AA213"/>
      <c r="AB213"/>
      <c r="AC213"/>
      <c r="AD213"/>
      <c r="AE213"/>
      <c r="AF213"/>
      <c r="AG213"/>
      <c r="AH213"/>
      <c r="AI213"/>
      <c r="AJ213"/>
      <c r="AK213"/>
      <c r="AL213"/>
      <c r="AM213"/>
      <c r="AN213"/>
      <c r="AO213"/>
      <c r="AP213"/>
      <c r="AQ213"/>
      <c r="AR213"/>
      <c r="AS213"/>
      <c r="AT213"/>
      <c r="AU213"/>
      <c r="AV213"/>
      <c r="AW213"/>
      <c r="AX213"/>
      <c r="AY213"/>
      <c r="AZ213"/>
      <c r="BA213"/>
      <c r="BB213"/>
      <c r="BC213"/>
      <c r="BD213"/>
      <c r="BE213"/>
      <c r="BF213"/>
      <c r="BG213"/>
      <c r="BH213"/>
      <c r="BI213"/>
      <c r="BJ213"/>
      <c r="BK213"/>
      <c r="BL213"/>
      <c r="BM213"/>
      <c r="BN213"/>
      <c r="BO213"/>
      <c r="BP213"/>
      <c r="BQ213"/>
      <c r="BR213"/>
      <c r="BS213"/>
      <c r="BT213"/>
      <c r="BU213"/>
      <c r="BV213"/>
      <c r="BW213"/>
      <c r="BX213"/>
      <c r="BY213"/>
      <c r="BZ213"/>
      <c r="CA213"/>
      <c r="CB213"/>
      <c r="CC213"/>
      <c r="CD213"/>
      <c r="CE213"/>
      <c r="CF213"/>
      <c r="CG213"/>
      <c r="CH213"/>
      <c r="CI213"/>
      <c r="CJ213"/>
      <c r="CK213"/>
      <c r="CL213"/>
      <c r="CM213"/>
      <c r="CN213"/>
      <c r="CO213"/>
      <c r="CP213"/>
      <c r="CQ213"/>
      <c r="CR213"/>
      <c r="CS213"/>
      <c r="CT213"/>
      <c r="CU213"/>
      <c r="CV213"/>
      <c r="CW213"/>
      <c r="CX213"/>
      <c r="CY213"/>
      <c r="CZ213"/>
      <c r="DA213"/>
      <c r="DB213"/>
      <c r="DC213"/>
      <c r="DD213"/>
      <c r="DE213"/>
      <c r="DF213"/>
      <c r="DG213"/>
      <c r="DH213"/>
      <c r="DI213"/>
      <c r="DJ213"/>
      <c r="DK213"/>
      <c r="DL213"/>
      <c r="DM213"/>
      <c r="DN213"/>
      <c r="DO213"/>
      <c r="DP213"/>
      <c r="DQ213"/>
      <c r="DR213"/>
      <c r="DS213"/>
      <c r="DT213"/>
      <c r="DU213"/>
      <c r="DV213"/>
      <c r="DW213"/>
      <c r="DX213"/>
      <c r="DY213"/>
      <c r="DZ213"/>
      <c r="EA213"/>
      <c r="EB213"/>
      <c r="EC213"/>
      <c r="ED213"/>
      <c r="EE213"/>
      <c r="EF213"/>
      <c r="EG213"/>
      <c r="EH213"/>
      <c r="EI213"/>
      <c r="EJ213"/>
      <c r="EK213"/>
      <c r="EL213"/>
      <c r="EM213"/>
      <c r="EN213"/>
      <c r="EO213"/>
      <c r="EP213"/>
      <c r="EQ213"/>
      <c r="ER213"/>
      <c r="ES213"/>
      <c r="ET213"/>
      <c r="EU213"/>
      <c r="EV213"/>
      <c r="EW213"/>
      <c r="EX213"/>
      <c r="EY213"/>
      <c r="EZ213"/>
      <c r="FA213"/>
      <c r="FB213"/>
      <c r="FC213"/>
      <c r="FD213"/>
      <c r="FE213"/>
      <c r="FF213"/>
      <c r="FG213"/>
      <c r="FH213"/>
      <c r="FI213"/>
      <c r="FJ213"/>
      <c r="FK213"/>
      <c r="FL213"/>
      <c r="FM213"/>
      <c r="FN213"/>
      <c r="FO213"/>
      <c r="FP213"/>
      <c r="FQ213"/>
      <c r="FR213"/>
      <c r="FS213"/>
      <c r="FT213"/>
    </row>
    <row r="214" spans="1:176" ht="42.75" x14ac:dyDescent="0.2">
      <c r="A214" s="91" t="s">
        <v>287</v>
      </c>
      <c r="B214" s="18" t="s">
        <v>335</v>
      </c>
      <c r="C214" s="13"/>
      <c r="D214" s="135"/>
      <c r="E214" s="135"/>
      <c r="F214" s="25"/>
      <c r="G214" s="53" t="s">
        <v>443</v>
      </c>
      <c r="H214" s="36">
        <v>33</v>
      </c>
      <c r="I214" s="36" t="s">
        <v>444</v>
      </c>
      <c r="J214" s="75"/>
      <c r="K214" s="78"/>
      <c r="L214" s="76">
        <f t="shared" si="4"/>
        <v>0</v>
      </c>
      <c r="M214" s="113"/>
      <c r="N214" s="113"/>
      <c r="O214" s="113"/>
      <c r="P214" s="112" t="s">
        <v>942</v>
      </c>
      <c r="Q214" s="112" t="s">
        <v>942</v>
      </c>
      <c r="R214" s="112" t="s">
        <v>943</v>
      </c>
      <c r="S214" s="143" t="s">
        <v>1175</v>
      </c>
      <c r="T214" s="112" t="s">
        <v>944</v>
      </c>
      <c r="U214" s="108" t="s">
        <v>945</v>
      </c>
      <c r="V214" s="107" t="s">
        <v>756</v>
      </c>
      <c r="W214"/>
      <c r="X214"/>
      <c r="Y214"/>
      <c r="Z214"/>
      <c r="AA214"/>
      <c r="AB214"/>
      <c r="AC214"/>
      <c r="AD214"/>
      <c r="AE214"/>
      <c r="AF214"/>
      <c r="AG214"/>
      <c r="AH214"/>
      <c r="AI214"/>
      <c r="AJ214"/>
      <c r="AK214"/>
      <c r="AL214"/>
      <c r="AM214"/>
      <c r="AN214"/>
      <c r="AO214"/>
      <c r="AP214"/>
      <c r="AQ214"/>
      <c r="AR214"/>
      <c r="AS214"/>
      <c r="AT214"/>
      <c r="AU214"/>
      <c r="AV214"/>
      <c r="AW214"/>
      <c r="AX214"/>
      <c r="AY214"/>
      <c r="AZ214"/>
      <c r="BA214"/>
      <c r="BB214"/>
      <c r="BC214"/>
      <c r="BD214"/>
      <c r="BE214"/>
      <c r="BF214"/>
      <c r="BG214"/>
      <c r="BH214"/>
      <c r="BI214"/>
      <c r="BJ214"/>
      <c r="BK214"/>
      <c r="BL214"/>
      <c r="BM214"/>
      <c r="BN214"/>
      <c r="BO214"/>
      <c r="BP214"/>
      <c r="BQ214"/>
      <c r="BR214"/>
      <c r="BS214"/>
      <c r="BT214"/>
      <c r="BU214"/>
      <c r="BV214"/>
      <c r="BW214"/>
      <c r="BX214"/>
      <c r="BY214"/>
      <c r="BZ214"/>
      <c r="CA214"/>
      <c r="CB214"/>
      <c r="CC214"/>
      <c r="CD214"/>
      <c r="CE214"/>
      <c r="CF214"/>
      <c r="CG214"/>
      <c r="CH214"/>
      <c r="CI214"/>
      <c r="CJ214"/>
      <c r="CK214"/>
      <c r="CL214"/>
      <c r="CM214"/>
      <c r="CN214"/>
      <c r="CO214"/>
      <c r="CP214"/>
      <c r="CQ214"/>
      <c r="CR214"/>
      <c r="CS214"/>
      <c r="CT214"/>
      <c r="CU214"/>
      <c r="CV214"/>
      <c r="CW214"/>
      <c r="CX214"/>
      <c r="CY214"/>
      <c r="CZ214"/>
      <c r="DA214"/>
      <c r="DB214"/>
      <c r="DC214"/>
      <c r="DD214"/>
      <c r="DE214"/>
      <c r="DF214"/>
      <c r="DG214"/>
      <c r="DH214"/>
      <c r="DI214"/>
      <c r="DJ214"/>
      <c r="DK214"/>
      <c r="DL214"/>
      <c r="DM214"/>
      <c r="DN214"/>
      <c r="DO214"/>
      <c r="DP214"/>
      <c r="DQ214"/>
      <c r="DR214"/>
      <c r="DS214"/>
      <c r="DT214"/>
      <c r="DU214"/>
      <c r="DV214"/>
      <c r="DW214"/>
      <c r="DX214"/>
      <c r="DY214"/>
      <c r="DZ214"/>
      <c r="EA214"/>
      <c r="EB214"/>
      <c r="EC214"/>
      <c r="ED214"/>
      <c r="EE214"/>
      <c r="EF214"/>
      <c r="EG214"/>
      <c r="EH214"/>
      <c r="EI214"/>
      <c r="EJ214"/>
      <c r="EK214"/>
      <c r="EL214"/>
      <c r="EM214"/>
      <c r="EN214"/>
      <c r="EO214"/>
      <c r="EP214"/>
      <c r="EQ214"/>
      <c r="ER214"/>
      <c r="ES214"/>
      <c r="ET214"/>
      <c r="EU214"/>
      <c r="EV214"/>
      <c r="EW214"/>
      <c r="EX214"/>
      <c r="EY214"/>
      <c r="EZ214"/>
      <c r="FA214"/>
      <c r="FB214"/>
      <c r="FC214"/>
      <c r="FD214"/>
      <c r="FE214"/>
      <c r="FF214"/>
      <c r="FG214"/>
      <c r="FH214"/>
      <c r="FI214"/>
      <c r="FJ214"/>
      <c r="FK214"/>
      <c r="FL214"/>
      <c r="FM214"/>
      <c r="FN214"/>
      <c r="FO214"/>
      <c r="FP214"/>
      <c r="FQ214"/>
      <c r="FR214"/>
      <c r="FS214"/>
      <c r="FT214"/>
    </row>
    <row r="215" spans="1:176" ht="42.75" x14ac:dyDescent="0.2">
      <c r="A215" s="91" t="s">
        <v>289</v>
      </c>
      <c r="B215" s="18" t="s">
        <v>592</v>
      </c>
      <c r="C215" s="13"/>
      <c r="D215" s="135"/>
      <c r="E215" s="135"/>
      <c r="F215" s="25"/>
      <c r="G215" s="53" t="s">
        <v>445</v>
      </c>
      <c r="H215" s="36">
        <v>26</v>
      </c>
      <c r="I215" s="36" t="s">
        <v>446</v>
      </c>
      <c r="J215" s="75"/>
      <c r="K215" s="78"/>
      <c r="L215" s="76">
        <f t="shared" si="4"/>
        <v>0</v>
      </c>
      <c r="M215" s="113"/>
      <c r="N215" s="113"/>
      <c r="O215" s="113"/>
      <c r="P215" s="112" t="s">
        <v>946</v>
      </c>
      <c r="Q215" s="112" t="s">
        <v>946</v>
      </c>
      <c r="R215" s="112" t="s">
        <v>939</v>
      </c>
      <c r="S215" s="143" t="s">
        <v>1170</v>
      </c>
      <c r="T215" s="114" t="s">
        <v>947</v>
      </c>
      <c r="U215" s="108" t="s">
        <v>945</v>
      </c>
      <c r="V215" s="107" t="s">
        <v>756</v>
      </c>
      <c r="W215"/>
      <c r="X215"/>
      <c r="Y215"/>
      <c r="Z215"/>
      <c r="AA215"/>
      <c r="AB215"/>
      <c r="AC215"/>
      <c r="AD215"/>
      <c r="AE215"/>
      <c r="AF215"/>
      <c r="AG215"/>
      <c r="AH215"/>
      <c r="AI215"/>
      <c r="AJ215"/>
      <c r="AK215"/>
      <c r="AL215"/>
      <c r="AM215"/>
      <c r="AN215"/>
      <c r="AO215"/>
      <c r="AP215"/>
      <c r="AQ215"/>
      <c r="AR215"/>
      <c r="AS215"/>
      <c r="AT215"/>
      <c r="AU215"/>
      <c r="AV215"/>
      <c r="AW215"/>
      <c r="AX215"/>
      <c r="AY215"/>
      <c r="AZ215"/>
      <c r="BA215"/>
      <c r="BB215"/>
      <c r="BC215"/>
      <c r="BD215"/>
      <c r="BE215"/>
      <c r="BF215"/>
      <c r="BG215"/>
      <c r="BH215"/>
      <c r="BI215"/>
      <c r="BJ215"/>
      <c r="BK215"/>
      <c r="BL215"/>
      <c r="BM215"/>
      <c r="BN215"/>
      <c r="BO215"/>
      <c r="BP215"/>
      <c r="BQ215"/>
      <c r="BR215"/>
      <c r="BS215"/>
      <c r="BT215"/>
      <c r="BU215"/>
      <c r="BV215"/>
      <c r="BW215"/>
      <c r="BX215"/>
      <c r="BY215"/>
      <c r="BZ215"/>
      <c r="CA215"/>
      <c r="CB215"/>
      <c r="CC215"/>
      <c r="CD215"/>
      <c r="CE215"/>
      <c r="CF215"/>
      <c r="CG215"/>
      <c r="CH215"/>
      <c r="CI215"/>
      <c r="CJ215"/>
      <c r="CK215"/>
      <c r="CL215"/>
      <c r="CM215"/>
      <c r="CN215"/>
      <c r="CO215"/>
      <c r="CP215"/>
      <c r="CQ215"/>
      <c r="CR215"/>
      <c r="CS215"/>
      <c r="CT215"/>
      <c r="CU215"/>
      <c r="CV215"/>
      <c r="CW215"/>
      <c r="CX215"/>
      <c r="CY215"/>
      <c r="CZ215"/>
      <c r="DA215"/>
      <c r="DB215"/>
      <c r="DC215"/>
      <c r="DD215"/>
      <c r="DE215"/>
      <c r="DF215"/>
      <c r="DG215"/>
      <c r="DH215"/>
      <c r="DI215"/>
      <c r="DJ215"/>
      <c r="DK215"/>
      <c r="DL215"/>
      <c r="DM215"/>
      <c r="DN215"/>
      <c r="DO215"/>
      <c r="DP215"/>
      <c r="DQ215"/>
      <c r="DR215"/>
      <c r="DS215"/>
      <c r="DT215"/>
      <c r="DU215"/>
      <c r="DV215"/>
      <c r="DW215"/>
      <c r="DX215"/>
      <c r="DY215"/>
      <c r="DZ215"/>
      <c r="EA215"/>
      <c r="EB215"/>
      <c r="EC215"/>
      <c r="ED215"/>
      <c r="EE215"/>
      <c r="EF215"/>
      <c r="EG215"/>
      <c r="EH215"/>
      <c r="EI215"/>
      <c r="EJ215"/>
      <c r="EK215"/>
      <c r="EL215"/>
      <c r="EM215"/>
      <c r="EN215"/>
      <c r="EO215"/>
      <c r="EP215"/>
      <c r="EQ215"/>
      <c r="ER215"/>
      <c r="ES215"/>
      <c r="ET215"/>
      <c r="EU215"/>
      <c r="EV215"/>
      <c r="EW215"/>
      <c r="EX215"/>
      <c r="EY215"/>
      <c r="EZ215"/>
      <c r="FA215"/>
      <c r="FB215"/>
      <c r="FC215"/>
      <c r="FD215"/>
      <c r="FE215"/>
      <c r="FF215"/>
      <c r="FG215"/>
      <c r="FH215"/>
      <c r="FI215"/>
      <c r="FJ215"/>
      <c r="FK215"/>
      <c r="FL215"/>
      <c r="FM215"/>
      <c r="FN215"/>
      <c r="FO215"/>
      <c r="FP215"/>
      <c r="FQ215"/>
      <c r="FR215"/>
      <c r="FS215"/>
      <c r="FT215"/>
    </row>
    <row r="216" spans="1:176" ht="31.5" x14ac:dyDescent="0.2">
      <c r="A216" s="91" t="s">
        <v>290</v>
      </c>
      <c r="B216" s="18" t="s">
        <v>593</v>
      </c>
      <c r="C216" s="13"/>
      <c r="D216" s="135"/>
      <c r="E216" s="135"/>
      <c r="F216" s="25"/>
      <c r="G216" s="53"/>
      <c r="H216" s="36">
        <v>32</v>
      </c>
      <c r="I216" s="36" t="s">
        <v>447</v>
      </c>
      <c r="J216" s="75"/>
      <c r="K216" s="78"/>
      <c r="L216" s="76">
        <f t="shared" si="4"/>
        <v>0</v>
      </c>
      <c r="M216" s="113"/>
      <c r="N216" s="113"/>
      <c r="O216" s="113"/>
      <c r="P216" s="112" t="s">
        <v>946</v>
      </c>
      <c r="Q216" s="112" t="s">
        <v>946</v>
      </c>
      <c r="R216" s="112"/>
      <c r="S216" s="143" t="s">
        <v>1170</v>
      </c>
      <c r="T216" s="112"/>
      <c r="U216" s="116" t="s">
        <v>948</v>
      </c>
      <c r="V216" s="117" t="s">
        <v>932</v>
      </c>
      <c r="W216"/>
      <c r="X216"/>
      <c r="Y216"/>
      <c r="Z216"/>
      <c r="AA216"/>
      <c r="AB216"/>
      <c r="AC216"/>
      <c r="AD216"/>
      <c r="AE216"/>
      <c r="AF216"/>
      <c r="AG216"/>
      <c r="AH216"/>
      <c r="AI216"/>
      <c r="AJ216"/>
      <c r="AK216"/>
      <c r="AL216"/>
      <c r="AM216"/>
      <c r="AN216"/>
      <c r="AO216"/>
      <c r="AP216"/>
      <c r="AQ216"/>
      <c r="AR216"/>
      <c r="AS216"/>
      <c r="AT216"/>
      <c r="AU216"/>
      <c r="AV216"/>
      <c r="AW216"/>
      <c r="AX216"/>
      <c r="AY216"/>
      <c r="AZ216"/>
      <c r="BA216"/>
      <c r="BB216"/>
      <c r="BC216"/>
      <c r="BD216"/>
      <c r="BE216"/>
      <c r="BF216"/>
      <c r="BG216"/>
      <c r="BH216"/>
      <c r="BI216"/>
      <c r="BJ216"/>
      <c r="BK216"/>
      <c r="BL216"/>
      <c r="BM216"/>
      <c r="BN216"/>
      <c r="BO216"/>
      <c r="BP216"/>
      <c r="BQ216"/>
      <c r="BR216"/>
      <c r="BS216"/>
      <c r="BT216"/>
      <c r="BU216"/>
      <c r="BV216"/>
      <c r="BW216"/>
      <c r="BX216"/>
      <c r="BY216"/>
      <c r="BZ216"/>
      <c r="CA216"/>
      <c r="CB216"/>
      <c r="CC216"/>
      <c r="CD216"/>
      <c r="CE216"/>
      <c r="CF216"/>
      <c r="CG216"/>
      <c r="CH216"/>
      <c r="CI216"/>
      <c r="CJ216"/>
      <c r="CK216"/>
      <c r="CL216"/>
      <c r="CM216"/>
      <c r="CN216"/>
      <c r="CO216"/>
      <c r="CP216"/>
      <c r="CQ216"/>
      <c r="CR216"/>
      <c r="CS216"/>
      <c r="CT216"/>
      <c r="CU216"/>
      <c r="CV216"/>
      <c r="CW216"/>
      <c r="CX216"/>
      <c r="CY216"/>
      <c r="CZ216"/>
      <c r="DA216"/>
      <c r="DB216"/>
      <c r="DC216"/>
      <c r="DD216"/>
      <c r="DE216"/>
      <c r="DF216"/>
      <c r="DG216"/>
      <c r="DH216"/>
      <c r="DI216"/>
      <c r="DJ216"/>
      <c r="DK216"/>
      <c r="DL216"/>
      <c r="DM216"/>
      <c r="DN216"/>
      <c r="DO216"/>
      <c r="DP216"/>
      <c r="DQ216"/>
      <c r="DR216"/>
      <c r="DS216"/>
      <c r="DT216"/>
      <c r="DU216"/>
      <c r="DV216"/>
      <c r="DW216"/>
      <c r="DX216"/>
      <c r="DY216"/>
      <c r="DZ216"/>
      <c r="EA216"/>
      <c r="EB216"/>
      <c r="EC216"/>
      <c r="ED216"/>
      <c r="EE216"/>
      <c r="EF216"/>
      <c r="EG216"/>
      <c r="EH216"/>
      <c r="EI216"/>
      <c r="EJ216"/>
      <c r="EK216"/>
      <c r="EL216"/>
      <c r="EM216"/>
      <c r="EN216"/>
      <c r="EO216"/>
      <c r="EP216"/>
      <c r="EQ216"/>
      <c r="ER216"/>
      <c r="ES216"/>
      <c r="ET216"/>
      <c r="EU216"/>
      <c r="EV216"/>
      <c r="EW216"/>
      <c r="EX216"/>
      <c r="EY216"/>
      <c r="EZ216"/>
      <c r="FA216"/>
      <c r="FB216"/>
      <c r="FC216"/>
      <c r="FD216"/>
      <c r="FE216"/>
      <c r="FF216"/>
      <c r="FG216"/>
      <c r="FH216"/>
      <c r="FI216"/>
      <c r="FJ216"/>
      <c r="FK216"/>
      <c r="FL216"/>
      <c r="FM216"/>
      <c r="FN216"/>
      <c r="FO216"/>
      <c r="FP216"/>
      <c r="FQ216"/>
      <c r="FR216"/>
      <c r="FS216"/>
      <c r="FT216"/>
    </row>
    <row r="217" spans="1:176" ht="47.25" x14ac:dyDescent="0.2">
      <c r="A217" s="91" t="s">
        <v>291</v>
      </c>
      <c r="B217" s="18" t="s">
        <v>594</v>
      </c>
      <c r="C217" s="13"/>
      <c r="D217" s="135"/>
      <c r="E217" s="135"/>
      <c r="F217" s="25"/>
      <c r="G217" s="53"/>
      <c r="H217" s="36">
        <v>27</v>
      </c>
      <c r="I217" s="36" t="s">
        <v>448</v>
      </c>
      <c r="J217" s="75"/>
      <c r="K217" s="78"/>
      <c r="L217" s="76">
        <f t="shared" si="4"/>
        <v>0</v>
      </c>
      <c r="M217" s="113"/>
      <c r="N217" s="113"/>
      <c r="O217" s="113"/>
      <c r="P217" s="112" t="s">
        <v>946</v>
      </c>
      <c r="Q217" s="112" t="s">
        <v>946</v>
      </c>
      <c r="R217" s="112" t="s">
        <v>939</v>
      </c>
      <c r="S217" s="143" t="s">
        <v>1169</v>
      </c>
      <c r="T217" s="114" t="s">
        <v>949</v>
      </c>
      <c r="U217" s="116" t="s">
        <v>931</v>
      </c>
      <c r="V217" s="107" t="s">
        <v>794</v>
      </c>
      <c r="W217"/>
      <c r="X217"/>
      <c r="Y217"/>
      <c r="Z217"/>
      <c r="AA217"/>
      <c r="AB217"/>
      <c r="AC217"/>
      <c r="AD217"/>
      <c r="AE217"/>
      <c r="AF217"/>
      <c r="AG217"/>
      <c r="AH217"/>
      <c r="AI217"/>
      <c r="AJ217"/>
      <c r="AK217"/>
      <c r="AL217"/>
      <c r="AM217"/>
      <c r="AN217"/>
      <c r="AO217"/>
      <c r="AP217"/>
      <c r="AQ217"/>
      <c r="AR217"/>
      <c r="AS217"/>
      <c r="AT217"/>
      <c r="AU217"/>
      <c r="AV217"/>
      <c r="AW217"/>
      <c r="AX217"/>
      <c r="AY217"/>
      <c r="AZ217"/>
      <c r="BA217"/>
      <c r="BB217"/>
      <c r="BC217"/>
      <c r="BD217"/>
      <c r="BE217"/>
      <c r="BF217"/>
      <c r="BG217"/>
      <c r="BH217"/>
      <c r="BI217"/>
      <c r="BJ217"/>
      <c r="BK217"/>
      <c r="BL217"/>
      <c r="BM217"/>
      <c r="BN217"/>
      <c r="BO217"/>
      <c r="BP217"/>
      <c r="BQ217"/>
      <c r="BR217"/>
      <c r="BS217"/>
      <c r="BT217"/>
      <c r="BU217"/>
      <c r="BV217"/>
      <c r="BW217"/>
      <c r="BX217"/>
      <c r="BY217"/>
      <c r="BZ217"/>
      <c r="CA217"/>
      <c r="CB217"/>
      <c r="CC217"/>
      <c r="CD217"/>
      <c r="CE217"/>
      <c r="CF217"/>
      <c r="CG217"/>
      <c r="CH217"/>
      <c r="CI217"/>
      <c r="CJ217"/>
      <c r="CK217"/>
      <c r="CL217"/>
      <c r="CM217"/>
      <c r="CN217"/>
      <c r="CO217"/>
      <c r="CP217"/>
      <c r="CQ217"/>
      <c r="CR217"/>
      <c r="CS217"/>
      <c r="CT217"/>
      <c r="CU217"/>
      <c r="CV217"/>
      <c r="CW217"/>
      <c r="CX217"/>
      <c r="CY217"/>
      <c r="CZ217"/>
      <c r="DA217"/>
      <c r="DB217"/>
      <c r="DC217"/>
      <c r="DD217"/>
      <c r="DE217"/>
      <c r="DF217"/>
      <c r="DG217"/>
      <c r="DH217"/>
      <c r="DI217"/>
      <c r="DJ217"/>
      <c r="DK217"/>
      <c r="DL217"/>
      <c r="DM217"/>
      <c r="DN217"/>
      <c r="DO217"/>
      <c r="DP217"/>
      <c r="DQ217"/>
      <c r="DR217"/>
      <c r="DS217"/>
      <c r="DT217"/>
      <c r="DU217"/>
      <c r="DV217"/>
      <c r="DW217"/>
      <c r="DX217"/>
      <c r="DY217"/>
      <c r="DZ217"/>
      <c r="EA217"/>
      <c r="EB217"/>
      <c r="EC217"/>
      <c r="ED217"/>
      <c r="EE217"/>
      <c r="EF217"/>
      <c r="EG217"/>
      <c r="EH217"/>
      <c r="EI217"/>
      <c r="EJ217"/>
      <c r="EK217"/>
      <c r="EL217"/>
      <c r="EM217"/>
      <c r="EN217"/>
      <c r="EO217"/>
      <c r="EP217"/>
      <c r="EQ217"/>
      <c r="ER217"/>
      <c r="ES217"/>
      <c r="ET217"/>
      <c r="EU217"/>
      <c r="EV217"/>
      <c r="EW217"/>
      <c r="EX217"/>
      <c r="EY217"/>
      <c r="EZ217"/>
      <c r="FA217"/>
      <c r="FB217"/>
      <c r="FC217"/>
      <c r="FD217"/>
      <c r="FE217"/>
      <c r="FF217"/>
      <c r="FG217"/>
      <c r="FH217"/>
      <c r="FI217"/>
      <c r="FJ217"/>
      <c r="FK217"/>
      <c r="FL217"/>
      <c r="FM217"/>
      <c r="FN217"/>
      <c r="FO217"/>
      <c r="FP217"/>
      <c r="FQ217"/>
      <c r="FR217"/>
      <c r="FS217"/>
      <c r="FT217"/>
    </row>
    <row r="218" spans="1:176" ht="78.75" x14ac:dyDescent="0.2">
      <c r="A218" s="91" t="s">
        <v>350</v>
      </c>
      <c r="B218" s="18" t="s">
        <v>595</v>
      </c>
      <c r="C218" s="13"/>
      <c r="D218" s="135"/>
      <c r="E218" s="135"/>
      <c r="F218" s="25"/>
      <c r="G218" s="53"/>
      <c r="H218" s="36">
        <v>29</v>
      </c>
      <c r="I218" s="36" t="s">
        <v>449</v>
      </c>
      <c r="J218" s="75"/>
      <c r="K218" s="78"/>
      <c r="L218" s="76">
        <f t="shared" si="4"/>
        <v>0</v>
      </c>
      <c r="M218" s="113" t="s">
        <v>928</v>
      </c>
      <c r="N218" s="113"/>
      <c r="O218" s="113"/>
      <c r="P218" s="114" t="s">
        <v>950</v>
      </c>
      <c r="Q218" s="114" t="s">
        <v>950</v>
      </c>
      <c r="R218" s="114" t="s">
        <v>792</v>
      </c>
      <c r="S218" s="148" t="s">
        <v>1176</v>
      </c>
      <c r="T218" s="114" t="s">
        <v>951</v>
      </c>
      <c r="U218" s="116" t="s">
        <v>931</v>
      </c>
      <c r="V218" s="117" t="s">
        <v>932</v>
      </c>
      <c r="W218"/>
      <c r="X218"/>
      <c r="Y218"/>
      <c r="Z218"/>
      <c r="AA218"/>
      <c r="AB218"/>
      <c r="AC218"/>
      <c r="AD218"/>
      <c r="AE218"/>
      <c r="AF218"/>
      <c r="AG218"/>
      <c r="AH218"/>
      <c r="AI218"/>
      <c r="AJ218"/>
      <c r="AK218"/>
      <c r="AL218"/>
      <c r="AM218"/>
      <c r="AN218"/>
      <c r="AO218"/>
      <c r="AP218"/>
      <c r="AQ218"/>
      <c r="AR218"/>
      <c r="AS218"/>
      <c r="AT218"/>
      <c r="AU218"/>
      <c r="AV218"/>
      <c r="AW218"/>
      <c r="AX218"/>
      <c r="AY218"/>
      <c r="AZ218"/>
      <c r="BA218"/>
      <c r="BB218"/>
      <c r="BC218"/>
      <c r="BD218"/>
      <c r="BE218"/>
      <c r="BF218"/>
      <c r="BG218"/>
      <c r="BH218"/>
      <c r="BI218"/>
      <c r="BJ218"/>
      <c r="BK218"/>
      <c r="BL218"/>
      <c r="BM218"/>
      <c r="BN218"/>
      <c r="BO218"/>
      <c r="BP218"/>
      <c r="BQ218"/>
      <c r="BR218"/>
      <c r="BS218"/>
      <c r="BT218"/>
      <c r="BU218"/>
      <c r="BV218"/>
      <c r="BW218"/>
      <c r="BX218"/>
      <c r="BY218"/>
      <c r="BZ218"/>
      <c r="CA218"/>
      <c r="CB218"/>
      <c r="CC218"/>
      <c r="CD218"/>
      <c r="CE218"/>
      <c r="CF218"/>
      <c r="CG218"/>
      <c r="CH218"/>
      <c r="CI218"/>
      <c r="CJ218"/>
      <c r="CK218"/>
      <c r="CL218"/>
      <c r="CM218"/>
      <c r="CN218"/>
      <c r="CO218"/>
      <c r="CP218"/>
      <c r="CQ218"/>
      <c r="CR218"/>
      <c r="CS218"/>
      <c r="CT218"/>
      <c r="CU218"/>
      <c r="CV218"/>
      <c r="CW218"/>
      <c r="CX218"/>
      <c r="CY218"/>
      <c r="CZ218"/>
      <c r="DA218"/>
      <c r="DB218"/>
      <c r="DC218"/>
      <c r="DD218"/>
      <c r="DE218"/>
      <c r="DF218"/>
      <c r="DG218"/>
      <c r="DH218"/>
      <c r="DI218"/>
      <c r="DJ218"/>
      <c r="DK218"/>
      <c r="DL218"/>
      <c r="DM218"/>
      <c r="DN218"/>
      <c r="DO218"/>
      <c r="DP218"/>
      <c r="DQ218"/>
      <c r="DR218"/>
      <c r="DS218"/>
      <c r="DT218"/>
      <c r="DU218"/>
      <c r="DV218"/>
      <c r="DW218"/>
      <c r="DX218"/>
      <c r="DY218"/>
      <c r="DZ218"/>
      <c r="EA218"/>
      <c r="EB218"/>
      <c r="EC218"/>
      <c r="ED218"/>
      <c r="EE218"/>
      <c r="EF218"/>
      <c r="EG218"/>
      <c r="EH218"/>
      <c r="EI218"/>
      <c r="EJ218"/>
      <c r="EK218"/>
      <c r="EL218"/>
      <c r="EM218"/>
      <c r="EN218"/>
      <c r="EO218"/>
      <c r="EP218"/>
      <c r="EQ218"/>
      <c r="ER218"/>
      <c r="ES218"/>
      <c r="ET218"/>
      <c r="EU218"/>
      <c r="EV218"/>
      <c r="EW218"/>
      <c r="EX218"/>
      <c r="EY218"/>
      <c r="EZ218"/>
      <c r="FA218"/>
      <c r="FB218"/>
      <c r="FC218"/>
      <c r="FD218"/>
      <c r="FE218"/>
      <c r="FF218"/>
      <c r="FG218"/>
      <c r="FH218"/>
      <c r="FI218"/>
      <c r="FJ218"/>
      <c r="FK218"/>
      <c r="FL218"/>
      <c r="FM218"/>
      <c r="FN218"/>
      <c r="FO218"/>
      <c r="FP218"/>
      <c r="FQ218"/>
      <c r="FR218"/>
      <c r="FS218"/>
      <c r="FT218"/>
    </row>
    <row r="219" spans="1:176" s="58" customFormat="1" ht="47.25" x14ac:dyDescent="0.2">
      <c r="A219" s="90" t="s">
        <v>351</v>
      </c>
      <c r="B219" s="18" t="s">
        <v>546</v>
      </c>
      <c r="C219" s="13"/>
      <c r="D219" s="135"/>
      <c r="E219" s="135"/>
      <c r="F219" s="11"/>
      <c r="G219" s="18" t="str">
        <f>IF(C219="","",IF(C219="Yes","What type of system do you use (network-based, host-based, etc.)?","State plans to implement an intrustion detection/prevention system."))</f>
        <v/>
      </c>
      <c r="H219" s="36"/>
      <c r="I219" s="36"/>
      <c r="J219" s="75"/>
      <c r="K219" s="78"/>
      <c r="L219" s="76">
        <f t="shared" si="4"/>
        <v>0</v>
      </c>
      <c r="M219" s="113"/>
      <c r="N219" s="113"/>
      <c r="O219" s="113"/>
      <c r="P219" s="112" t="s">
        <v>952</v>
      </c>
      <c r="Q219" s="112" t="s">
        <v>952</v>
      </c>
      <c r="R219" s="112" t="s">
        <v>939</v>
      </c>
      <c r="S219" s="148" t="s">
        <v>1173</v>
      </c>
      <c r="T219" s="114" t="s">
        <v>953</v>
      </c>
      <c r="U219" s="108" t="s">
        <v>954</v>
      </c>
      <c r="V219" s="117" t="s">
        <v>955</v>
      </c>
    </row>
    <row r="220" spans="1:176" ht="31.5" x14ac:dyDescent="0.2">
      <c r="A220" s="91" t="s">
        <v>352</v>
      </c>
      <c r="B220" s="3" t="s">
        <v>149</v>
      </c>
      <c r="C220" s="13"/>
      <c r="D220" s="135"/>
      <c r="E220" s="135"/>
      <c r="F220" s="11"/>
      <c r="G220" s="53"/>
      <c r="H220" s="36"/>
      <c r="I220" s="36"/>
      <c r="J220" s="75"/>
      <c r="K220" s="78"/>
      <c r="L220" s="76">
        <f t="shared" si="4"/>
        <v>0</v>
      </c>
      <c r="M220" s="113"/>
      <c r="N220" s="113"/>
      <c r="O220" s="113"/>
      <c r="P220" s="112" t="s">
        <v>857</v>
      </c>
      <c r="Q220" s="112" t="s">
        <v>857</v>
      </c>
      <c r="R220" s="112" t="s">
        <v>815</v>
      </c>
      <c r="S220" s="148" t="s">
        <v>1166</v>
      </c>
      <c r="T220" s="112" t="s">
        <v>956</v>
      </c>
      <c r="U220" s="108" t="s">
        <v>957</v>
      </c>
      <c r="V220" s="107" t="s">
        <v>958</v>
      </c>
      <c r="W220"/>
      <c r="X220"/>
      <c r="Y220"/>
      <c r="Z220"/>
      <c r="AA220"/>
      <c r="AB220"/>
      <c r="AC220"/>
      <c r="AD220"/>
      <c r="AE220"/>
      <c r="AF220"/>
      <c r="AG220"/>
      <c r="AH220"/>
      <c r="AI220"/>
      <c r="AJ220"/>
      <c r="AK220"/>
      <c r="AL220"/>
      <c r="AM220"/>
      <c r="AN220"/>
      <c r="AO220"/>
      <c r="AP220"/>
      <c r="AQ220"/>
      <c r="AR220"/>
      <c r="AS220"/>
      <c r="AT220"/>
      <c r="AU220"/>
      <c r="AV220"/>
      <c r="AW220"/>
      <c r="AX220"/>
      <c r="AY220"/>
      <c r="AZ220"/>
      <c r="BA220"/>
      <c r="BB220"/>
      <c r="BC220"/>
      <c r="BD220"/>
      <c r="BE220"/>
      <c r="BF220"/>
      <c r="BG220"/>
      <c r="BH220"/>
      <c r="BI220"/>
      <c r="BJ220"/>
      <c r="BK220"/>
      <c r="BL220"/>
      <c r="BM220"/>
      <c r="BN220"/>
      <c r="BO220"/>
      <c r="BP220"/>
      <c r="BQ220"/>
      <c r="BR220"/>
      <c r="BS220"/>
      <c r="BT220"/>
      <c r="BU220"/>
      <c r="BV220"/>
      <c r="BW220"/>
      <c r="BX220"/>
      <c r="BY220"/>
      <c r="BZ220"/>
      <c r="CA220"/>
      <c r="CB220"/>
      <c r="CC220"/>
      <c r="CD220"/>
      <c r="CE220"/>
      <c r="CF220"/>
      <c r="CG220"/>
      <c r="CH220"/>
      <c r="CI220"/>
      <c r="CJ220"/>
      <c r="CK220"/>
      <c r="CL220"/>
      <c r="CM220"/>
      <c r="CN220"/>
      <c r="CO220"/>
      <c r="CP220"/>
      <c r="CQ220"/>
      <c r="CR220"/>
      <c r="CS220"/>
      <c r="CT220"/>
      <c r="CU220"/>
      <c r="CV220"/>
      <c r="CW220"/>
      <c r="CX220"/>
      <c r="CY220"/>
      <c r="CZ220"/>
      <c r="DA220"/>
      <c r="DB220"/>
      <c r="DC220"/>
      <c r="DD220"/>
      <c r="DE220"/>
      <c r="DF220"/>
      <c r="DG220"/>
      <c r="DH220"/>
      <c r="DI220"/>
      <c r="DJ220"/>
      <c r="DK220"/>
      <c r="DL220"/>
      <c r="DM220"/>
      <c r="DN220"/>
      <c r="DO220"/>
      <c r="DP220"/>
      <c r="DQ220"/>
      <c r="DR220"/>
      <c r="DS220"/>
      <c r="DT220"/>
      <c r="DU220"/>
      <c r="DV220"/>
      <c r="DW220"/>
      <c r="DX220"/>
      <c r="DY220"/>
      <c r="DZ220"/>
      <c r="EA220"/>
      <c r="EB220"/>
      <c r="EC220"/>
      <c r="ED220"/>
      <c r="EE220"/>
      <c r="EF220"/>
      <c r="EG220"/>
      <c r="EH220"/>
      <c r="EI220"/>
      <c r="EJ220"/>
      <c r="EK220"/>
      <c r="EL220"/>
      <c r="EM220"/>
      <c r="EN220"/>
      <c r="EO220"/>
      <c r="EP220"/>
      <c r="EQ220"/>
      <c r="ER220"/>
      <c r="ES220"/>
      <c r="ET220"/>
      <c r="EU220"/>
      <c r="EV220"/>
      <c r="EW220"/>
      <c r="EX220"/>
      <c r="EY220"/>
      <c r="EZ220"/>
      <c r="FA220"/>
      <c r="FB220"/>
      <c r="FC220"/>
      <c r="FD220"/>
      <c r="FE220"/>
      <c r="FF220"/>
      <c r="FG220"/>
      <c r="FH220"/>
      <c r="FI220"/>
      <c r="FJ220"/>
      <c r="FK220"/>
      <c r="FL220"/>
      <c r="FM220"/>
      <c r="FN220"/>
      <c r="FO220"/>
      <c r="FP220"/>
      <c r="FQ220"/>
      <c r="FR220"/>
      <c r="FS220"/>
      <c r="FT220"/>
    </row>
    <row r="221" spans="1:176" ht="108" x14ac:dyDescent="0.2">
      <c r="A221" s="190" t="s">
        <v>150</v>
      </c>
      <c r="B221" s="190"/>
      <c r="C221" s="141" t="str">
        <f>"Response for " &amp; C45</f>
        <v>Response for Supplier Systems</v>
      </c>
      <c r="D221" s="132" t="s">
        <v>526</v>
      </c>
      <c r="E221" s="132" t="s">
        <v>99</v>
      </c>
      <c r="F221" s="2" t="s">
        <v>17</v>
      </c>
      <c r="G221" s="2" t="s">
        <v>18</v>
      </c>
      <c r="H221" s="2" t="s">
        <v>339</v>
      </c>
      <c r="I221" s="2" t="s">
        <v>365</v>
      </c>
      <c r="J221" s="224" t="s">
        <v>566</v>
      </c>
      <c r="K221" s="225"/>
      <c r="L221" s="74">
        <f>SUM(L222:L231)</f>
        <v>0</v>
      </c>
      <c r="M221" s="94" t="s">
        <v>602</v>
      </c>
      <c r="N221" s="94" t="s">
        <v>603</v>
      </c>
      <c r="O221" s="94" t="s">
        <v>604</v>
      </c>
      <c r="P221" s="95" t="s">
        <v>605</v>
      </c>
      <c r="Q221" s="95" t="s">
        <v>606</v>
      </c>
      <c r="R221" s="95" t="s">
        <v>607</v>
      </c>
      <c r="S221" s="96" t="s">
        <v>1086</v>
      </c>
      <c r="T221" s="97" t="s">
        <v>610</v>
      </c>
      <c r="U221" s="95" t="s">
        <v>613</v>
      </c>
      <c r="V221" s="95" t="s">
        <v>617</v>
      </c>
      <c r="W221"/>
      <c r="X221"/>
      <c r="Y221"/>
      <c r="Z221"/>
      <c r="AA221"/>
      <c r="AB221"/>
      <c r="AC221"/>
      <c r="AD221"/>
      <c r="AE221"/>
      <c r="AF221"/>
      <c r="AG221"/>
      <c r="AH221"/>
      <c r="AI221"/>
      <c r="AJ221"/>
      <c r="AK221"/>
      <c r="AL221"/>
      <c r="AM221"/>
      <c r="AN221"/>
      <c r="AO221"/>
      <c r="AP221"/>
      <c r="AQ221"/>
      <c r="AR221"/>
      <c r="AS221"/>
      <c r="AT221"/>
      <c r="AU221"/>
      <c r="AV221"/>
      <c r="AW221"/>
      <c r="AX221"/>
      <c r="AY221"/>
      <c r="AZ221"/>
      <c r="BA221"/>
      <c r="BB221"/>
      <c r="BC221"/>
      <c r="BD221"/>
      <c r="BE221"/>
      <c r="BF221"/>
      <c r="BG221"/>
      <c r="BH221"/>
      <c r="BI221"/>
      <c r="BJ221"/>
      <c r="BK221"/>
      <c r="BL221"/>
      <c r="BM221"/>
      <c r="BN221"/>
      <c r="BO221"/>
      <c r="BP221"/>
      <c r="BQ221"/>
      <c r="BR221"/>
      <c r="BS221"/>
      <c r="BT221"/>
      <c r="BU221"/>
      <c r="BV221"/>
      <c r="BW221"/>
      <c r="BX221"/>
      <c r="BY221"/>
      <c r="BZ221"/>
      <c r="CA221"/>
      <c r="CB221"/>
      <c r="CC221"/>
      <c r="CD221"/>
      <c r="CE221"/>
      <c r="CF221"/>
      <c r="CG221"/>
      <c r="CH221"/>
      <c r="CI221"/>
      <c r="CJ221"/>
      <c r="CK221"/>
      <c r="CL221"/>
      <c r="CM221"/>
      <c r="CN221"/>
      <c r="CO221"/>
      <c r="CP221"/>
      <c r="CQ221"/>
      <c r="CR221"/>
      <c r="CS221"/>
      <c r="CT221"/>
      <c r="CU221"/>
      <c r="CV221"/>
      <c r="CW221"/>
      <c r="CX221"/>
      <c r="CY221"/>
      <c r="CZ221"/>
      <c r="DA221"/>
      <c r="DB221"/>
      <c r="DC221"/>
      <c r="DD221"/>
      <c r="DE221"/>
      <c r="DF221"/>
      <c r="DG221"/>
      <c r="DH221"/>
      <c r="DI221"/>
      <c r="DJ221"/>
      <c r="DK221"/>
      <c r="DL221"/>
      <c r="DM221"/>
      <c r="DN221"/>
      <c r="DO221"/>
      <c r="DP221"/>
      <c r="DQ221"/>
      <c r="DR221"/>
      <c r="DS221"/>
      <c r="DT221"/>
      <c r="DU221"/>
      <c r="DV221"/>
      <c r="DW221"/>
      <c r="DX221"/>
      <c r="DY221"/>
      <c r="DZ221"/>
      <c r="EA221"/>
      <c r="EB221"/>
      <c r="EC221"/>
      <c r="ED221"/>
      <c r="EE221"/>
      <c r="EF221"/>
      <c r="EG221"/>
      <c r="EH221"/>
      <c r="EI221"/>
      <c r="EJ221"/>
      <c r="EK221"/>
      <c r="EL221"/>
      <c r="EM221"/>
      <c r="EN221"/>
      <c r="EO221"/>
      <c r="EP221"/>
      <c r="EQ221"/>
      <c r="ER221"/>
      <c r="ES221"/>
      <c r="ET221"/>
      <c r="EU221"/>
      <c r="EV221"/>
      <c r="EW221"/>
      <c r="EX221"/>
      <c r="EY221"/>
      <c r="EZ221"/>
      <c r="FA221"/>
      <c r="FB221"/>
      <c r="FC221"/>
      <c r="FD221"/>
      <c r="FE221"/>
      <c r="FF221"/>
      <c r="FG221"/>
      <c r="FH221"/>
      <c r="FI221"/>
      <c r="FJ221"/>
      <c r="FK221"/>
      <c r="FL221"/>
      <c r="FM221"/>
      <c r="FN221"/>
      <c r="FO221"/>
      <c r="FP221"/>
      <c r="FQ221"/>
      <c r="FR221"/>
      <c r="FS221"/>
      <c r="FT221"/>
    </row>
    <row r="222" spans="1:176" ht="18" x14ac:dyDescent="0.2">
      <c r="A222" s="91" t="s">
        <v>215</v>
      </c>
      <c r="B222" s="3" t="s">
        <v>1220</v>
      </c>
      <c r="C222" s="13"/>
      <c r="D222" s="135"/>
      <c r="E222" s="135"/>
      <c r="F222" s="11"/>
      <c r="G222" s="53" t="s">
        <v>151</v>
      </c>
      <c r="H222" s="37"/>
      <c r="I222" s="37"/>
      <c r="J222" s="75"/>
      <c r="K222" s="78"/>
      <c r="L222" s="76">
        <f t="shared" si="4"/>
        <v>0</v>
      </c>
      <c r="M222" s="113"/>
      <c r="N222" s="113"/>
      <c r="O222" s="113"/>
      <c r="P222" s="112"/>
      <c r="Q222" s="112"/>
      <c r="R222" s="112"/>
      <c r="S222" s="112"/>
      <c r="T222" s="112"/>
      <c r="U222" s="108"/>
      <c r="V222" s="107"/>
      <c r="W222"/>
      <c r="X222"/>
      <c r="Y222"/>
      <c r="Z222"/>
      <c r="AA222"/>
      <c r="AB222"/>
      <c r="AC222"/>
      <c r="AD222"/>
      <c r="AE222"/>
      <c r="AF222"/>
      <c r="AG222"/>
      <c r="AH222"/>
      <c r="AI222"/>
      <c r="AJ222"/>
      <c r="AK222"/>
      <c r="AL222"/>
      <c r="AM222"/>
      <c r="AN222"/>
      <c r="AO222"/>
      <c r="AP222"/>
      <c r="AQ222"/>
      <c r="AR222"/>
      <c r="AS222"/>
      <c r="AT222"/>
      <c r="AU222"/>
      <c r="AV222"/>
      <c r="AW222"/>
      <c r="AX222"/>
      <c r="AY222"/>
      <c r="AZ222"/>
      <c r="BA222"/>
      <c r="BB222"/>
      <c r="BC222"/>
      <c r="BD222"/>
      <c r="BE222"/>
      <c r="BF222"/>
      <c r="BG222"/>
      <c r="BH222"/>
      <c r="BI222"/>
      <c r="BJ222"/>
      <c r="BK222"/>
      <c r="BL222"/>
      <c r="BM222"/>
      <c r="BN222"/>
      <c r="BO222"/>
      <c r="BP222"/>
      <c r="BQ222"/>
      <c r="BR222"/>
      <c r="BS222"/>
      <c r="BT222"/>
      <c r="BU222"/>
      <c r="BV222"/>
      <c r="BW222"/>
      <c r="BX222"/>
      <c r="BY222"/>
      <c r="BZ222"/>
      <c r="CA222"/>
      <c r="CB222"/>
      <c r="CC222"/>
      <c r="CD222"/>
      <c r="CE222"/>
      <c r="CF222"/>
      <c r="CG222"/>
      <c r="CH222"/>
      <c r="CI222"/>
      <c r="CJ222"/>
      <c r="CK222"/>
      <c r="CL222"/>
      <c r="CM222"/>
      <c r="CN222"/>
      <c r="CO222"/>
      <c r="CP222"/>
      <c r="CQ222"/>
      <c r="CR222"/>
      <c r="CS222"/>
      <c r="CT222"/>
      <c r="CU222"/>
      <c r="CV222"/>
      <c r="CW222"/>
      <c r="CX222"/>
      <c r="CY222"/>
      <c r="CZ222"/>
      <c r="DA222"/>
      <c r="DB222"/>
      <c r="DC222"/>
      <c r="DD222"/>
      <c r="DE222"/>
      <c r="DF222"/>
      <c r="DG222"/>
      <c r="DH222"/>
      <c r="DI222"/>
      <c r="DJ222"/>
      <c r="DK222"/>
      <c r="DL222"/>
      <c r="DM222"/>
      <c r="DN222"/>
      <c r="DO222"/>
      <c r="DP222"/>
      <c r="DQ222"/>
      <c r="DR222"/>
      <c r="DS222"/>
      <c r="DT222"/>
      <c r="DU222"/>
      <c r="DV222"/>
      <c r="DW222"/>
      <c r="DX222"/>
      <c r="DY222"/>
      <c r="DZ222"/>
      <c r="EA222"/>
      <c r="EB222"/>
      <c r="EC222"/>
      <c r="ED222"/>
      <c r="EE222"/>
      <c r="EF222"/>
      <c r="EG222"/>
      <c r="EH222"/>
      <c r="EI222"/>
      <c r="EJ222"/>
      <c r="EK222"/>
      <c r="EL222"/>
      <c r="EM222"/>
      <c r="EN222"/>
      <c r="EO222"/>
      <c r="EP222"/>
      <c r="EQ222"/>
      <c r="ER222"/>
      <c r="ES222"/>
      <c r="ET222"/>
      <c r="EU222"/>
      <c r="EV222"/>
      <c r="EW222"/>
      <c r="EX222"/>
      <c r="EY222"/>
      <c r="EZ222"/>
      <c r="FA222"/>
      <c r="FB222"/>
      <c r="FC222"/>
      <c r="FD222"/>
      <c r="FE222"/>
      <c r="FF222"/>
      <c r="FG222"/>
      <c r="FH222"/>
      <c r="FI222"/>
      <c r="FJ222"/>
      <c r="FK222"/>
      <c r="FL222"/>
      <c r="FM222"/>
      <c r="FN222"/>
      <c r="FO222"/>
      <c r="FP222"/>
      <c r="FQ222"/>
      <c r="FR222"/>
      <c r="FS222"/>
      <c r="FT222"/>
    </row>
    <row r="223" spans="1:176" ht="57" x14ac:dyDescent="0.2">
      <c r="A223" s="91" t="s">
        <v>216</v>
      </c>
      <c r="B223" s="3" t="s">
        <v>73</v>
      </c>
      <c r="C223" s="49"/>
      <c r="D223" s="135"/>
      <c r="E223" s="135"/>
      <c r="F223" s="11"/>
      <c r="G223" s="53" t="s">
        <v>533</v>
      </c>
      <c r="H223" s="37"/>
      <c r="I223" s="37"/>
      <c r="J223" s="75"/>
      <c r="K223" s="78"/>
      <c r="L223" s="76">
        <f t="shared" si="4"/>
        <v>0</v>
      </c>
      <c r="M223" s="113"/>
      <c r="N223" s="113"/>
      <c r="O223" s="113"/>
      <c r="P223" s="112"/>
      <c r="Q223" s="112"/>
      <c r="R223" s="112"/>
      <c r="S223" s="112"/>
      <c r="T223" s="112"/>
      <c r="U223" s="108"/>
      <c r="V223" s="107"/>
      <c r="W223"/>
      <c r="X223"/>
      <c r="Y223"/>
      <c r="Z223"/>
      <c r="AA223"/>
      <c r="AB223"/>
      <c r="AC223"/>
      <c r="AD223"/>
      <c r="AE223"/>
      <c r="AF223"/>
      <c r="AG223"/>
      <c r="AH223"/>
      <c r="AI223"/>
      <c r="AJ223"/>
      <c r="AK223"/>
      <c r="AL223"/>
      <c r="AM223"/>
      <c r="AN223"/>
      <c r="AO223"/>
      <c r="AP223"/>
      <c r="AQ223"/>
      <c r="AR223"/>
      <c r="AS223"/>
      <c r="AT223"/>
      <c r="AU223"/>
      <c r="AV223"/>
      <c r="AW223"/>
      <c r="AX223"/>
      <c r="AY223"/>
      <c r="AZ223"/>
      <c r="BA223"/>
      <c r="BB223"/>
      <c r="BC223"/>
      <c r="BD223"/>
      <c r="BE223"/>
      <c r="BF223"/>
      <c r="BG223"/>
      <c r="BH223"/>
      <c r="BI223"/>
      <c r="BJ223"/>
      <c r="BK223"/>
      <c r="BL223"/>
      <c r="BM223"/>
      <c r="BN223"/>
      <c r="BO223"/>
      <c r="BP223"/>
      <c r="BQ223"/>
      <c r="BR223"/>
      <c r="BS223"/>
      <c r="BT223"/>
      <c r="BU223"/>
      <c r="BV223"/>
      <c r="BW223"/>
      <c r="BX223"/>
      <c r="BY223"/>
      <c r="BZ223"/>
      <c r="CA223"/>
      <c r="CB223"/>
      <c r="CC223"/>
      <c r="CD223"/>
      <c r="CE223"/>
      <c r="CF223"/>
      <c r="CG223"/>
      <c r="CH223"/>
      <c r="CI223"/>
      <c r="CJ223"/>
      <c r="CK223"/>
      <c r="CL223"/>
      <c r="CM223"/>
      <c r="CN223"/>
      <c r="CO223"/>
      <c r="CP223"/>
      <c r="CQ223"/>
      <c r="CR223"/>
      <c r="CS223"/>
      <c r="CT223"/>
      <c r="CU223"/>
      <c r="CV223"/>
      <c r="CW223"/>
      <c r="CX223"/>
      <c r="CY223"/>
      <c r="CZ223"/>
      <c r="DA223"/>
      <c r="DB223"/>
      <c r="DC223"/>
      <c r="DD223"/>
      <c r="DE223"/>
      <c r="DF223"/>
      <c r="DG223"/>
      <c r="DH223"/>
      <c r="DI223"/>
      <c r="DJ223"/>
      <c r="DK223"/>
      <c r="DL223"/>
      <c r="DM223"/>
      <c r="DN223"/>
      <c r="DO223"/>
      <c r="DP223"/>
      <c r="DQ223"/>
      <c r="DR223"/>
      <c r="DS223"/>
      <c r="DT223"/>
      <c r="DU223"/>
      <c r="DV223"/>
      <c r="DW223"/>
      <c r="DX223"/>
      <c r="DY223"/>
      <c r="DZ223"/>
      <c r="EA223"/>
      <c r="EB223"/>
      <c r="EC223"/>
      <c r="ED223"/>
      <c r="EE223"/>
      <c r="EF223"/>
      <c r="EG223"/>
      <c r="EH223"/>
      <c r="EI223"/>
      <c r="EJ223"/>
      <c r="EK223"/>
      <c r="EL223"/>
      <c r="EM223"/>
      <c r="EN223"/>
      <c r="EO223"/>
      <c r="EP223"/>
      <c r="EQ223"/>
      <c r="ER223"/>
      <c r="ES223"/>
      <c r="ET223"/>
      <c r="EU223"/>
      <c r="EV223"/>
      <c r="EW223"/>
      <c r="EX223"/>
      <c r="EY223"/>
      <c r="EZ223"/>
      <c r="FA223"/>
      <c r="FB223"/>
      <c r="FC223"/>
      <c r="FD223"/>
      <c r="FE223"/>
      <c r="FF223"/>
      <c r="FG223"/>
      <c r="FH223"/>
      <c r="FI223"/>
      <c r="FJ223"/>
      <c r="FK223"/>
      <c r="FL223"/>
      <c r="FM223"/>
      <c r="FN223"/>
      <c r="FO223"/>
      <c r="FP223"/>
      <c r="FQ223"/>
      <c r="FR223"/>
      <c r="FS223"/>
      <c r="FT223"/>
    </row>
    <row r="224" spans="1:176" ht="18" x14ac:dyDescent="0.2">
      <c r="A224" s="91" t="s">
        <v>217</v>
      </c>
      <c r="B224" s="3" t="s">
        <v>97</v>
      </c>
      <c r="C224" s="13"/>
      <c r="D224" s="135"/>
      <c r="E224" s="135"/>
      <c r="F224" s="12"/>
      <c r="G224" s="53" t="str">
        <f>IF(C224="","",IF(C224="Yes","State the application title as listed within the trusted source.","Decribe how the application is distributed. Also, state any plans to publish the app to a trusted source."))</f>
        <v/>
      </c>
      <c r="H224" s="37"/>
      <c r="I224" s="37"/>
      <c r="J224" s="75"/>
      <c r="K224" s="78"/>
      <c r="L224" s="76">
        <f t="shared" si="4"/>
        <v>0</v>
      </c>
      <c r="M224" s="113"/>
      <c r="N224" s="113"/>
      <c r="O224" s="113"/>
      <c r="P224" s="112"/>
      <c r="Q224" s="112"/>
      <c r="R224" s="112"/>
      <c r="S224" s="112"/>
      <c r="T224" s="112"/>
      <c r="U224" s="108"/>
      <c r="V224" s="107"/>
      <c r="W224"/>
      <c r="X224"/>
      <c r="Y224"/>
      <c r="Z224"/>
      <c r="AA224"/>
      <c r="AB224"/>
      <c r="AC224"/>
      <c r="AD224"/>
      <c r="AE224"/>
      <c r="AF224"/>
      <c r="AG224"/>
      <c r="AH224"/>
      <c r="AI224"/>
      <c r="AJ224"/>
      <c r="AK224"/>
      <c r="AL224"/>
      <c r="AM224"/>
      <c r="AN224"/>
      <c r="AO224"/>
      <c r="AP224"/>
      <c r="AQ224"/>
      <c r="AR224"/>
      <c r="AS224"/>
      <c r="AT224"/>
      <c r="AU224"/>
      <c r="AV224"/>
      <c r="AW224"/>
      <c r="AX224"/>
      <c r="AY224"/>
      <c r="AZ224"/>
      <c r="BA224"/>
      <c r="BB224"/>
      <c r="BC224"/>
      <c r="BD224"/>
      <c r="BE224"/>
      <c r="BF224"/>
      <c r="BG224"/>
      <c r="BH224"/>
      <c r="BI224"/>
      <c r="BJ224"/>
      <c r="BK224"/>
      <c r="BL224"/>
      <c r="BM224"/>
      <c r="BN224"/>
      <c r="BO224"/>
      <c r="BP224"/>
      <c r="BQ224"/>
      <c r="BR224"/>
      <c r="BS224"/>
      <c r="BT224"/>
      <c r="BU224"/>
      <c r="BV224"/>
      <c r="BW224"/>
      <c r="BX224"/>
      <c r="BY224"/>
      <c r="BZ224"/>
      <c r="CA224"/>
      <c r="CB224"/>
      <c r="CC224"/>
      <c r="CD224"/>
      <c r="CE224"/>
      <c r="CF224"/>
      <c r="CG224"/>
      <c r="CH224"/>
      <c r="CI224"/>
      <c r="CJ224"/>
      <c r="CK224"/>
      <c r="CL224"/>
      <c r="CM224"/>
      <c r="CN224"/>
      <c r="CO224"/>
      <c r="CP224"/>
      <c r="CQ224"/>
      <c r="CR224"/>
      <c r="CS224"/>
      <c r="CT224"/>
      <c r="CU224"/>
      <c r="CV224"/>
      <c r="CW224"/>
      <c r="CX224"/>
      <c r="CY224"/>
      <c r="CZ224"/>
      <c r="DA224"/>
      <c r="DB224"/>
      <c r="DC224"/>
      <c r="DD224"/>
      <c r="DE224"/>
      <c r="DF224"/>
      <c r="DG224"/>
      <c r="DH224"/>
      <c r="DI224"/>
      <c r="DJ224"/>
      <c r="DK224"/>
      <c r="DL224"/>
      <c r="DM224"/>
      <c r="DN224"/>
      <c r="DO224"/>
      <c r="DP224"/>
      <c r="DQ224"/>
      <c r="DR224"/>
      <c r="DS224"/>
      <c r="DT224"/>
      <c r="DU224"/>
      <c r="DV224"/>
      <c r="DW224"/>
      <c r="DX224"/>
      <c r="DY224"/>
      <c r="DZ224"/>
      <c r="EA224"/>
      <c r="EB224"/>
      <c r="EC224"/>
      <c r="ED224"/>
      <c r="EE224"/>
      <c r="EF224"/>
      <c r="EG224"/>
      <c r="EH224"/>
      <c r="EI224"/>
      <c r="EJ224"/>
      <c r="EK224"/>
      <c r="EL224"/>
      <c r="EM224"/>
      <c r="EN224"/>
      <c r="EO224"/>
      <c r="EP224"/>
      <c r="EQ224"/>
      <c r="ER224"/>
      <c r="ES224"/>
      <c r="ET224"/>
      <c r="EU224"/>
      <c r="EV224"/>
      <c r="EW224"/>
      <c r="EX224"/>
      <c r="EY224"/>
      <c r="EZ224"/>
      <c r="FA224"/>
      <c r="FB224"/>
      <c r="FC224"/>
      <c r="FD224"/>
      <c r="FE224"/>
      <c r="FF224"/>
      <c r="FG224"/>
      <c r="FH224"/>
      <c r="FI224"/>
      <c r="FJ224"/>
      <c r="FK224"/>
      <c r="FL224"/>
      <c r="FM224"/>
      <c r="FN224"/>
      <c r="FO224"/>
      <c r="FP224"/>
      <c r="FQ224"/>
      <c r="FR224"/>
      <c r="FS224"/>
      <c r="FT224"/>
    </row>
    <row r="225" spans="1:176" ht="28.5" x14ac:dyDescent="0.2">
      <c r="A225" s="91" t="s">
        <v>218</v>
      </c>
      <c r="B225" s="3" t="s">
        <v>152</v>
      </c>
      <c r="C225" s="13"/>
      <c r="D225" s="135"/>
      <c r="E225" s="135"/>
      <c r="F225" s="12"/>
      <c r="G225" s="53" t="str">
        <f>IF(C225="","",IF(C225="Yes","Provide a detailed summary for your response.",""))</f>
        <v/>
      </c>
      <c r="H225" s="37"/>
      <c r="I225" s="37"/>
      <c r="J225" s="75"/>
      <c r="K225" s="78"/>
      <c r="L225" s="76">
        <f t="shared" si="4"/>
        <v>0</v>
      </c>
      <c r="M225" s="113"/>
      <c r="N225" s="113"/>
      <c r="O225" s="113"/>
      <c r="P225" s="112"/>
      <c r="Q225" s="112"/>
      <c r="R225" s="112"/>
      <c r="S225" s="112"/>
      <c r="T225" s="112"/>
      <c r="U225" s="108"/>
      <c r="V225" s="107"/>
      <c r="W225"/>
      <c r="X225"/>
      <c r="Y225"/>
      <c r="Z225"/>
      <c r="AA225"/>
      <c r="AB225"/>
      <c r="AC225"/>
      <c r="AD225"/>
      <c r="AE225"/>
      <c r="AF225"/>
      <c r="AG225"/>
      <c r="AH225"/>
      <c r="AI225"/>
      <c r="AJ225"/>
      <c r="AK225"/>
      <c r="AL225"/>
      <c r="AM225"/>
      <c r="AN225"/>
      <c r="AO225"/>
      <c r="AP225"/>
      <c r="AQ225"/>
      <c r="AR225"/>
      <c r="AS225"/>
      <c r="AT225"/>
      <c r="AU225"/>
      <c r="AV225"/>
      <c r="AW225"/>
      <c r="AX225"/>
      <c r="AY225"/>
      <c r="AZ225"/>
      <c r="BA225"/>
      <c r="BB225"/>
      <c r="BC225"/>
      <c r="BD225"/>
      <c r="BE225"/>
      <c r="BF225"/>
      <c r="BG225"/>
      <c r="BH225"/>
      <c r="BI225"/>
      <c r="BJ225"/>
      <c r="BK225"/>
      <c r="BL225"/>
      <c r="BM225"/>
      <c r="BN225"/>
      <c r="BO225"/>
      <c r="BP225"/>
      <c r="BQ225"/>
      <c r="BR225"/>
      <c r="BS225"/>
      <c r="BT225"/>
      <c r="BU225"/>
      <c r="BV225"/>
      <c r="BW225"/>
      <c r="BX225"/>
      <c r="BY225"/>
      <c r="BZ225"/>
      <c r="CA225"/>
      <c r="CB225"/>
      <c r="CC225"/>
      <c r="CD225"/>
      <c r="CE225"/>
      <c r="CF225"/>
      <c r="CG225"/>
      <c r="CH225"/>
      <c r="CI225"/>
      <c r="CJ225"/>
      <c r="CK225"/>
      <c r="CL225"/>
      <c r="CM225"/>
      <c r="CN225"/>
      <c r="CO225"/>
      <c r="CP225"/>
      <c r="CQ225"/>
      <c r="CR225"/>
      <c r="CS225"/>
      <c r="CT225"/>
      <c r="CU225"/>
      <c r="CV225"/>
      <c r="CW225"/>
      <c r="CX225"/>
      <c r="CY225"/>
      <c r="CZ225"/>
      <c r="DA225"/>
      <c r="DB225"/>
      <c r="DC225"/>
      <c r="DD225"/>
      <c r="DE225"/>
      <c r="DF225"/>
      <c r="DG225"/>
      <c r="DH225"/>
      <c r="DI225"/>
      <c r="DJ225"/>
      <c r="DK225"/>
      <c r="DL225"/>
      <c r="DM225"/>
      <c r="DN225"/>
      <c r="DO225"/>
      <c r="DP225"/>
      <c r="DQ225"/>
      <c r="DR225"/>
      <c r="DS225"/>
      <c r="DT225"/>
      <c r="DU225"/>
      <c r="DV225"/>
      <c r="DW225"/>
      <c r="DX225"/>
      <c r="DY225"/>
      <c r="DZ225"/>
      <c r="EA225"/>
      <c r="EB225"/>
      <c r="EC225"/>
      <c r="ED225"/>
      <c r="EE225"/>
      <c r="EF225"/>
      <c r="EG225"/>
      <c r="EH225"/>
      <c r="EI225"/>
      <c r="EJ225"/>
      <c r="EK225"/>
      <c r="EL225"/>
      <c r="EM225"/>
      <c r="EN225"/>
      <c r="EO225"/>
      <c r="EP225"/>
      <c r="EQ225"/>
      <c r="ER225"/>
      <c r="ES225"/>
      <c r="ET225"/>
      <c r="EU225"/>
      <c r="EV225"/>
      <c r="EW225"/>
      <c r="EX225"/>
      <c r="EY225"/>
      <c r="EZ225"/>
      <c r="FA225"/>
      <c r="FB225"/>
      <c r="FC225"/>
      <c r="FD225"/>
      <c r="FE225"/>
      <c r="FF225"/>
      <c r="FG225"/>
      <c r="FH225"/>
      <c r="FI225"/>
      <c r="FJ225"/>
      <c r="FK225"/>
      <c r="FL225"/>
      <c r="FM225"/>
      <c r="FN225"/>
      <c r="FO225"/>
      <c r="FP225"/>
      <c r="FQ225"/>
      <c r="FR225"/>
      <c r="FS225"/>
      <c r="FT225"/>
    </row>
    <row r="226" spans="1:176" ht="18" x14ac:dyDescent="0.2">
      <c r="A226" s="91" t="s">
        <v>219</v>
      </c>
      <c r="B226" s="3" t="s">
        <v>118</v>
      </c>
      <c r="C226" s="13"/>
      <c r="D226" s="135"/>
      <c r="E226" s="135"/>
      <c r="F226" s="12"/>
      <c r="G226" s="53" t="str">
        <f>IF(C226="","",IF(C226="Yes","Provide a detailed description of what data will be stored and in which location(s), as well as why storing this data in this/these location(s) is necessary.",""))</f>
        <v/>
      </c>
      <c r="H226" s="37"/>
      <c r="I226" s="37"/>
      <c r="J226" s="75"/>
      <c r="K226" s="78"/>
      <c r="L226" s="76">
        <f t="shared" si="4"/>
        <v>0</v>
      </c>
      <c r="M226" s="113"/>
      <c r="N226" s="113"/>
      <c r="O226" s="113"/>
      <c r="P226" s="112"/>
      <c r="Q226" s="112"/>
      <c r="R226" s="112"/>
      <c r="S226" s="112"/>
      <c r="T226" s="112"/>
      <c r="U226" s="108"/>
      <c r="V226" s="107"/>
      <c r="W226"/>
      <c r="X226"/>
      <c r="Y226"/>
      <c r="Z226"/>
      <c r="AA226"/>
      <c r="AB226"/>
      <c r="AC226"/>
      <c r="AD226"/>
      <c r="AE226"/>
      <c r="AF226"/>
      <c r="AG226"/>
      <c r="AH226"/>
      <c r="AI226"/>
      <c r="AJ226"/>
      <c r="AK226"/>
      <c r="AL226"/>
      <c r="AM226"/>
      <c r="AN226"/>
      <c r="AO226"/>
      <c r="AP226"/>
      <c r="AQ226"/>
      <c r="AR226"/>
      <c r="AS226"/>
      <c r="AT226"/>
      <c r="AU226"/>
      <c r="AV226"/>
      <c r="AW226"/>
      <c r="AX226"/>
      <c r="AY226"/>
      <c r="AZ226"/>
      <c r="BA226"/>
      <c r="BB226"/>
      <c r="BC226"/>
      <c r="BD226"/>
      <c r="BE226"/>
      <c r="BF226"/>
      <c r="BG226"/>
      <c r="BH226"/>
      <c r="BI226"/>
      <c r="BJ226"/>
      <c r="BK226"/>
      <c r="BL226"/>
      <c r="BM226"/>
      <c r="BN226"/>
      <c r="BO226"/>
      <c r="BP226"/>
      <c r="BQ226"/>
      <c r="BR226"/>
      <c r="BS226"/>
      <c r="BT226"/>
      <c r="BU226"/>
      <c r="BV226"/>
      <c r="BW226"/>
      <c r="BX226"/>
      <c r="BY226"/>
      <c r="BZ226"/>
      <c r="CA226"/>
      <c r="CB226"/>
      <c r="CC226"/>
      <c r="CD226"/>
      <c r="CE226"/>
      <c r="CF226"/>
      <c r="CG226"/>
      <c r="CH226"/>
      <c r="CI226"/>
      <c r="CJ226"/>
      <c r="CK226"/>
      <c r="CL226"/>
      <c r="CM226"/>
      <c r="CN226"/>
      <c r="CO226"/>
      <c r="CP226"/>
      <c r="CQ226"/>
      <c r="CR226"/>
      <c r="CS226"/>
      <c r="CT226"/>
      <c r="CU226"/>
      <c r="CV226"/>
      <c r="CW226"/>
      <c r="CX226"/>
      <c r="CY226"/>
      <c r="CZ226"/>
      <c r="DA226"/>
      <c r="DB226"/>
      <c r="DC226"/>
      <c r="DD226"/>
      <c r="DE226"/>
      <c r="DF226"/>
      <c r="DG226"/>
      <c r="DH226"/>
      <c r="DI226"/>
      <c r="DJ226"/>
      <c r="DK226"/>
      <c r="DL226"/>
      <c r="DM226"/>
      <c r="DN226"/>
      <c r="DO226"/>
      <c r="DP226"/>
      <c r="DQ226"/>
      <c r="DR226"/>
      <c r="DS226"/>
      <c r="DT226"/>
      <c r="DU226"/>
      <c r="DV226"/>
      <c r="DW226"/>
      <c r="DX226"/>
      <c r="DY226"/>
      <c r="DZ226"/>
      <c r="EA226"/>
      <c r="EB226"/>
      <c r="EC226"/>
      <c r="ED226"/>
      <c r="EE226"/>
      <c r="EF226"/>
      <c r="EG226"/>
      <c r="EH226"/>
      <c r="EI226"/>
      <c r="EJ226"/>
      <c r="EK226"/>
      <c r="EL226"/>
      <c r="EM226"/>
      <c r="EN226"/>
      <c r="EO226"/>
      <c r="EP226"/>
      <c r="EQ226"/>
      <c r="ER226"/>
      <c r="ES226"/>
      <c r="ET226"/>
      <c r="EU226"/>
      <c r="EV226"/>
      <c r="EW226"/>
      <c r="EX226"/>
      <c r="EY226"/>
      <c r="EZ226"/>
      <c r="FA226"/>
      <c r="FB226"/>
      <c r="FC226"/>
      <c r="FD226"/>
      <c r="FE226"/>
      <c r="FF226"/>
      <c r="FG226"/>
      <c r="FH226"/>
      <c r="FI226"/>
      <c r="FJ226"/>
      <c r="FK226"/>
      <c r="FL226"/>
      <c r="FM226"/>
      <c r="FN226"/>
      <c r="FO226"/>
      <c r="FP226"/>
      <c r="FQ226"/>
      <c r="FR226"/>
      <c r="FS226"/>
      <c r="FT226"/>
    </row>
    <row r="227" spans="1:176" ht="18" x14ac:dyDescent="0.2">
      <c r="A227" s="91" t="s">
        <v>220</v>
      </c>
      <c r="B227" s="3" t="s">
        <v>503</v>
      </c>
      <c r="C227" s="13"/>
      <c r="D227" s="135"/>
      <c r="E227" s="135"/>
      <c r="F227" s="12"/>
      <c r="G227" s="53" t="str">
        <f>IF(C227="","",IF(C227="Yes","Summarize your MDM capabilities.","State any plans to implement a MDM platform in your environment."))</f>
        <v/>
      </c>
      <c r="H227" s="37"/>
      <c r="I227" s="37"/>
      <c r="J227" s="75"/>
      <c r="K227" s="78"/>
      <c r="L227" s="76">
        <f t="shared" si="4"/>
        <v>0</v>
      </c>
      <c r="M227" s="113"/>
      <c r="N227" s="113"/>
      <c r="O227" s="113"/>
      <c r="P227" s="112"/>
      <c r="Q227" s="112"/>
      <c r="R227" s="112"/>
      <c r="S227" s="112"/>
      <c r="T227" s="112"/>
      <c r="U227" s="108"/>
      <c r="V227" s="107"/>
      <c r="W227"/>
      <c r="X227"/>
      <c r="Y227"/>
      <c r="Z227"/>
      <c r="AA227"/>
      <c r="AB227"/>
      <c r="AC227"/>
      <c r="AD227"/>
      <c r="AE227"/>
      <c r="AF227"/>
      <c r="AG227"/>
      <c r="AH227"/>
      <c r="AI227"/>
      <c r="AJ227"/>
      <c r="AK227"/>
      <c r="AL227"/>
      <c r="AM227"/>
      <c r="AN227"/>
      <c r="AO227"/>
      <c r="AP227"/>
      <c r="AQ227"/>
      <c r="AR227"/>
      <c r="AS227"/>
      <c r="AT227"/>
      <c r="AU227"/>
      <c r="AV227"/>
      <c r="AW227"/>
      <c r="AX227"/>
      <c r="AY227"/>
      <c r="AZ227"/>
      <c r="BA227"/>
      <c r="BB227"/>
      <c r="BC227"/>
      <c r="BD227"/>
      <c r="BE227"/>
      <c r="BF227"/>
      <c r="BG227"/>
      <c r="BH227"/>
      <c r="BI227"/>
      <c r="BJ227"/>
      <c r="BK227"/>
      <c r="BL227"/>
      <c r="BM227"/>
      <c r="BN227"/>
      <c r="BO227"/>
      <c r="BP227"/>
      <c r="BQ227"/>
      <c r="BR227"/>
      <c r="BS227"/>
      <c r="BT227"/>
      <c r="BU227"/>
      <c r="BV227"/>
      <c r="BW227"/>
      <c r="BX227"/>
      <c r="BY227"/>
      <c r="BZ227"/>
      <c r="CA227"/>
      <c r="CB227"/>
      <c r="CC227"/>
      <c r="CD227"/>
      <c r="CE227"/>
      <c r="CF227"/>
      <c r="CG227"/>
      <c r="CH227"/>
      <c r="CI227"/>
      <c r="CJ227"/>
      <c r="CK227"/>
      <c r="CL227"/>
      <c r="CM227"/>
      <c r="CN227"/>
      <c r="CO227"/>
      <c r="CP227"/>
      <c r="CQ227"/>
      <c r="CR227"/>
      <c r="CS227"/>
      <c r="CT227"/>
      <c r="CU227"/>
      <c r="CV227"/>
      <c r="CW227"/>
      <c r="CX227"/>
      <c r="CY227"/>
      <c r="CZ227"/>
      <c r="DA227"/>
      <c r="DB227"/>
      <c r="DC227"/>
      <c r="DD227"/>
      <c r="DE227"/>
      <c r="DF227"/>
      <c r="DG227"/>
      <c r="DH227"/>
      <c r="DI227"/>
      <c r="DJ227"/>
      <c r="DK227"/>
      <c r="DL227"/>
      <c r="DM227"/>
      <c r="DN227"/>
      <c r="DO227"/>
      <c r="DP227"/>
      <c r="DQ227"/>
      <c r="DR227"/>
      <c r="DS227"/>
      <c r="DT227"/>
      <c r="DU227"/>
      <c r="DV227"/>
      <c r="DW227"/>
      <c r="DX227"/>
      <c r="DY227"/>
      <c r="DZ227"/>
      <c r="EA227"/>
      <c r="EB227"/>
      <c r="EC227"/>
      <c r="ED227"/>
      <c r="EE227"/>
      <c r="EF227"/>
      <c r="EG227"/>
      <c r="EH227"/>
      <c r="EI227"/>
      <c r="EJ227"/>
      <c r="EK227"/>
      <c r="EL227"/>
      <c r="EM227"/>
      <c r="EN227"/>
      <c r="EO227"/>
      <c r="EP227"/>
      <c r="EQ227"/>
      <c r="ER227"/>
      <c r="ES227"/>
      <c r="ET227"/>
      <c r="EU227"/>
      <c r="EV227"/>
      <c r="EW227"/>
      <c r="EX227"/>
      <c r="EY227"/>
      <c r="EZ227"/>
      <c r="FA227"/>
      <c r="FB227"/>
      <c r="FC227"/>
      <c r="FD227"/>
      <c r="FE227"/>
      <c r="FF227"/>
      <c r="FG227"/>
      <c r="FH227"/>
      <c r="FI227"/>
      <c r="FJ227"/>
      <c r="FK227"/>
      <c r="FL227"/>
      <c r="FM227"/>
      <c r="FN227"/>
      <c r="FO227"/>
      <c r="FP227"/>
      <c r="FQ227"/>
      <c r="FR227"/>
      <c r="FS227"/>
      <c r="FT227"/>
    </row>
    <row r="228" spans="1:176" ht="18" x14ac:dyDescent="0.2">
      <c r="A228" s="91" t="s">
        <v>221</v>
      </c>
      <c r="B228" s="3" t="s">
        <v>119</v>
      </c>
      <c r="C228" s="13"/>
      <c r="D228" s="135"/>
      <c r="E228" s="135"/>
      <c r="F228" s="12"/>
      <c r="G228" s="53" t="str">
        <f>IF(C228="","",IF(C228="Yes","State any capabilities and plans to detect and prevent the use of jailbroken devices.","Please provide an explanation on how this is enforced."))</f>
        <v/>
      </c>
      <c r="H228" s="37"/>
      <c r="I228" s="37"/>
      <c r="J228" s="75"/>
      <c r="K228" s="78"/>
      <c r="L228" s="76">
        <f t="shared" si="4"/>
        <v>0</v>
      </c>
      <c r="M228" s="113"/>
      <c r="N228" s="113"/>
      <c r="O228" s="113"/>
      <c r="P228" s="112" t="s">
        <v>871</v>
      </c>
      <c r="Q228" s="112" t="s">
        <v>871</v>
      </c>
      <c r="R228" s="112" t="s">
        <v>959</v>
      </c>
      <c r="S228" s="112"/>
      <c r="T228" s="112" t="s">
        <v>925</v>
      </c>
      <c r="U228" s="108" t="s">
        <v>960</v>
      </c>
      <c r="V228" s="107" t="s">
        <v>692</v>
      </c>
      <c r="W228"/>
      <c r="X228"/>
      <c r="Y228"/>
      <c r="Z228"/>
      <c r="AA228"/>
      <c r="AB228"/>
      <c r="AC228"/>
      <c r="AD228"/>
      <c r="AE228"/>
      <c r="AF228"/>
      <c r="AG228"/>
      <c r="AH228"/>
      <c r="AI228"/>
      <c r="AJ228"/>
      <c r="AK228"/>
      <c r="AL228"/>
      <c r="AM228"/>
      <c r="AN228"/>
      <c r="AO228"/>
      <c r="AP228"/>
      <c r="AQ228"/>
      <c r="AR228"/>
      <c r="AS228"/>
      <c r="AT228"/>
      <c r="AU228"/>
      <c r="AV228"/>
      <c r="AW228"/>
      <c r="AX228"/>
      <c r="AY228"/>
      <c r="AZ228"/>
      <c r="BA228"/>
      <c r="BB228"/>
      <c r="BC228"/>
      <c r="BD228"/>
      <c r="BE228"/>
      <c r="BF228"/>
      <c r="BG228"/>
      <c r="BH228"/>
      <c r="BI228"/>
      <c r="BJ228"/>
      <c r="BK228"/>
      <c r="BL228"/>
      <c r="BM228"/>
      <c r="BN228"/>
      <c r="BO228"/>
      <c r="BP228"/>
      <c r="BQ228"/>
      <c r="BR228"/>
      <c r="BS228"/>
      <c r="BT228"/>
      <c r="BU228"/>
      <c r="BV228"/>
      <c r="BW228"/>
      <c r="BX228"/>
      <c r="BY228"/>
      <c r="BZ228"/>
      <c r="CA228"/>
      <c r="CB228"/>
      <c r="CC228"/>
      <c r="CD228"/>
      <c r="CE228"/>
      <c r="CF228"/>
      <c r="CG228"/>
      <c r="CH228"/>
      <c r="CI228"/>
      <c r="CJ228"/>
      <c r="CK228"/>
      <c r="CL228"/>
      <c r="CM228"/>
      <c r="CN228"/>
      <c r="CO228"/>
      <c r="CP228"/>
      <c r="CQ228"/>
      <c r="CR228"/>
      <c r="CS228"/>
      <c r="CT228"/>
      <c r="CU228"/>
      <c r="CV228"/>
      <c r="CW228"/>
      <c r="CX228"/>
      <c r="CY228"/>
      <c r="CZ228"/>
      <c r="DA228"/>
      <c r="DB228"/>
      <c r="DC228"/>
      <c r="DD228"/>
      <c r="DE228"/>
      <c r="DF228"/>
      <c r="DG228"/>
      <c r="DH228"/>
      <c r="DI228"/>
      <c r="DJ228"/>
      <c r="DK228"/>
      <c r="DL228"/>
      <c r="DM228"/>
      <c r="DN228"/>
      <c r="DO228"/>
      <c r="DP228"/>
      <c r="DQ228"/>
      <c r="DR228"/>
      <c r="DS228"/>
      <c r="DT228"/>
      <c r="DU228"/>
      <c r="DV228"/>
      <c r="DW228"/>
      <c r="DX228"/>
      <c r="DY228"/>
      <c r="DZ228"/>
      <c r="EA228"/>
      <c r="EB228"/>
      <c r="EC228"/>
      <c r="ED228"/>
      <c r="EE228"/>
      <c r="EF228"/>
      <c r="EG228"/>
      <c r="EH228"/>
      <c r="EI228"/>
      <c r="EJ228"/>
      <c r="EK228"/>
      <c r="EL228"/>
      <c r="EM228"/>
      <c r="EN228"/>
      <c r="EO228"/>
      <c r="EP228"/>
      <c r="EQ228"/>
      <c r="ER228"/>
      <c r="ES228"/>
      <c r="ET228"/>
      <c r="EU228"/>
      <c r="EV228"/>
      <c r="EW228"/>
      <c r="EX228"/>
      <c r="EY228"/>
      <c r="EZ228"/>
      <c r="FA228"/>
      <c r="FB228"/>
      <c r="FC228"/>
      <c r="FD228"/>
      <c r="FE228"/>
      <c r="FF228"/>
      <c r="FG228"/>
      <c r="FH228"/>
      <c r="FI228"/>
      <c r="FJ228"/>
      <c r="FK228"/>
      <c r="FL228"/>
      <c r="FM228"/>
      <c r="FN228"/>
      <c r="FO228"/>
      <c r="FP228"/>
      <c r="FQ228"/>
      <c r="FR228"/>
      <c r="FS228"/>
      <c r="FT228"/>
    </row>
    <row r="229" spans="1:176" ht="126" x14ac:dyDescent="0.2">
      <c r="A229" s="91" t="s">
        <v>222</v>
      </c>
      <c r="B229" s="3" t="s">
        <v>1221</v>
      </c>
      <c r="C229" s="13"/>
      <c r="D229" s="135"/>
      <c r="E229" s="135"/>
      <c r="F229" s="12"/>
      <c r="G229" s="53" t="str">
        <f>IF(C229="","",IF(C229="Yes","Describe how data is encrypted in transport. (i.e. from system to app)","Summarize why data is not encrypted in transport. (i.e. from system to app)"))</f>
        <v/>
      </c>
      <c r="H229" s="37"/>
      <c r="I229" s="37"/>
      <c r="J229" s="75"/>
      <c r="K229" s="78"/>
      <c r="L229" s="76">
        <f t="shared" si="4"/>
        <v>0</v>
      </c>
      <c r="M229" s="113"/>
      <c r="N229" s="113" t="s">
        <v>1061</v>
      </c>
      <c r="O229" s="113"/>
      <c r="P229" s="112" t="s">
        <v>624</v>
      </c>
      <c r="Q229" s="112" t="s">
        <v>624</v>
      </c>
      <c r="R229" s="114" t="s">
        <v>889</v>
      </c>
      <c r="S229" s="143" t="s">
        <v>1147</v>
      </c>
      <c r="T229" s="114" t="s">
        <v>890</v>
      </c>
      <c r="U229" s="108" t="s">
        <v>730</v>
      </c>
      <c r="V229" s="117" t="s">
        <v>731</v>
      </c>
      <c r="W229"/>
      <c r="X229"/>
      <c r="Y229"/>
      <c r="Z229"/>
      <c r="AA229"/>
      <c r="AB229"/>
      <c r="AC229"/>
      <c r="AD229"/>
      <c r="AE229"/>
      <c r="AF229"/>
      <c r="AG229"/>
      <c r="AH229"/>
      <c r="AI229"/>
      <c r="AJ229"/>
      <c r="AK229"/>
      <c r="AL229"/>
      <c r="AM229"/>
      <c r="AN229"/>
      <c r="AO229"/>
      <c r="AP229"/>
      <c r="AQ229"/>
      <c r="AR229"/>
      <c r="AS229"/>
      <c r="AT229"/>
      <c r="AU229"/>
      <c r="AV229"/>
      <c r="AW229"/>
      <c r="AX229"/>
      <c r="AY229"/>
      <c r="AZ229"/>
      <c r="BA229"/>
      <c r="BB229"/>
      <c r="BC229"/>
      <c r="BD229"/>
      <c r="BE229"/>
      <c r="BF229"/>
      <c r="BG229"/>
      <c r="BH229"/>
      <c r="BI229"/>
      <c r="BJ229"/>
      <c r="BK229"/>
      <c r="BL229"/>
      <c r="BM229"/>
      <c r="BN229"/>
      <c r="BO229"/>
      <c r="BP229"/>
      <c r="BQ229"/>
      <c r="BR229"/>
      <c r="BS229"/>
      <c r="BT229"/>
      <c r="BU229"/>
      <c r="BV229"/>
      <c r="BW229"/>
      <c r="BX229"/>
      <c r="BY229"/>
      <c r="BZ229"/>
      <c r="CA229"/>
      <c r="CB229"/>
      <c r="CC229"/>
      <c r="CD229"/>
      <c r="CE229"/>
      <c r="CF229"/>
      <c r="CG229"/>
      <c r="CH229"/>
      <c r="CI229"/>
      <c r="CJ229"/>
      <c r="CK229"/>
      <c r="CL229"/>
      <c r="CM229"/>
      <c r="CN229"/>
      <c r="CO229"/>
      <c r="CP229"/>
      <c r="CQ229"/>
      <c r="CR229"/>
      <c r="CS229"/>
      <c r="CT229"/>
      <c r="CU229"/>
      <c r="CV229"/>
      <c r="CW229"/>
      <c r="CX229"/>
      <c r="CY229"/>
      <c r="CZ229"/>
      <c r="DA229"/>
      <c r="DB229"/>
      <c r="DC229"/>
      <c r="DD229"/>
      <c r="DE229"/>
      <c r="DF229"/>
      <c r="DG229"/>
      <c r="DH229"/>
      <c r="DI229"/>
      <c r="DJ229"/>
      <c r="DK229"/>
      <c r="DL229"/>
      <c r="DM229"/>
      <c r="DN229"/>
      <c r="DO229"/>
      <c r="DP229"/>
      <c r="DQ229"/>
      <c r="DR229"/>
      <c r="DS229"/>
      <c r="DT229"/>
      <c r="DU229"/>
      <c r="DV229"/>
      <c r="DW229"/>
      <c r="DX229"/>
      <c r="DY229"/>
      <c r="DZ229"/>
      <c r="EA229"/>
      <c r="EB229"/>
      <c r="EC229"/>
      <c r="ED229"/>
      <c r="EE229"/>
      <c r="EF229"/>
      <c r="EG229"/>
      <c r="EH229"/>
      <c r="EI229"/>
      <c r="EJ229"/>
      <c r="EK229"/>
      <c r="EL229"/>
      <c r="EM229"/>
      <c r="EN229"/>
      <c r="EO229"/>
      <c r="EP229"/>
      <c r="EQ229"/>
      <c r="ER229"/>
      <c r="ES229"/>
      <c r="ET229"/>
      <c r="EU229"/>
      <c r="EV229"/>
      <c r="EW229"/>
      <c r="EX229"/>
      <c r="EY229"/>
      <c r="EZ229"/>
      <c r="FA229"/>
      <c r="FB229"/>
      <c r="FC229"/>
      <c r="FD229"/>
      <c r="FE229"/>
      <c r="FF229"/>
      <c r="FG229"/>
      <c r="FH229"/>
      <c r="FI229"/>
      <c r="FJ229"/>
      <c r="FK229"/>
      <c r="FL229"/>
      <c r="FM229"/>
      <c r="FN229"/>
      <c r="FO229"/>
      <c r="FP229"/>
      <c r="FQ229"/>
      <c r="FR229"/>
      <c r="FS229"/>
      <c r="FT229"/>
    </row>
    <row r="230" spans="1:176" ht="126" x14ac:dyDescent="0.2">
      <c r="A230" s="91" t="s">
        <v>223</v>
      </c>
      <c r="B230" s="3" t="s">
        <v>1222</v>
      </c>
      <c r="C230" s="13"/>
      <c r="D230" s="135"/>
      <c r="E230" s="135"/>
      <c r="F230" s="12"/>
      <c r="G230" s="53" t="str">
        <f>IF(C230="","",IF(C230="Yes","Describe how data is encrypted in storage (i.e. at-rest within the app).","Summarize why data is not encrypted in storage (i.e. at-rest within the app)"))</f>
        <v/>
      </c>
      <c r="H230" s="37"/>
      <c r="I230" s="37"/>
      <c r="J230" s="75"/>
      <c r="K230" s="78"/>
      <c r="L230" s="76">
        <f t="shared" si="4"/>
        <v>0</v>
      </c>
      <c r="M230" s="113"/>
      <c r="N230" s="113"/>
      <c r="O230" s="113" t="s">
        <v>1069</v>
      </c>
      <c r="P230" s="112" t="s">
        <v>726</v>
      </c>
      <c r="Q230" s="112" t="s">
        <v>726</v>
      </c>
      <c r="R230" s="112" t="s">
        <v>884</v>
      </c>
      <c r="S230" s="143" t="s">
        <v>1146</v>
      </c>
      <c r="T230" s="114" t="s">
        <v>961</v>
      </c>
      <c r="U230" s="108" t="s">
        <v>730</v>
      </c>
      <c r="V230" s="107" t="s">
        <v>692</v>
      </c>
      <c r="W230"/>
      <c r="X230"/>
      <c r="Y230"/>
      <c r="Z230"/>
      <c r="AA230"/>
      <c r="AB230"/>
      <c r="AC230"/>
      <c r="AD230"/>
      <c r="AE230"/>
      <c r="AF230"/>
      <c r="AG230"/>
      <c r="AH230"/>
      <c r="AI230"/>
      <c r="AJ230"/>
      <c r="AK230"/>
      <c r="AL230"/>
      <c r="AM230"/>
      <c r="AN230"/>
      <c r="AO230"/>
      <c r="AP230"/>
      <c r="AQ230"/>
      <c r="AR230"/>
      <c r="AS230"/>
      <c r="AT230"/>
      <c r="AU230"/>
      <c r="AV230"/>
      <c r="AW230"/>
      <c r="AX230"/>
      <c r="AY230"/>
      <c r="AZ230"/>
      <c r="BA230"/>
      <c r="BB230"/>
      <c r="BC230"/>
      <c r="BD230"/>
      <c r="BE230"/>
      <c r="BF230"/>
      <c r="BG230"/>
      <c r="BH230"/>
      <c r="BI230"/>
      <c r="BJ230"/>
      <c r="BK230"/>
      <c r="BL230"/>
      <c r="BM230"/>
      <c r="BN230"/>
      <c r="BO230"/>
      <c r="BP230"/>
      <c r="BQ230"/>
      <c r="BR230"/>
      <c r="BS230"/>
      <c r="BT230"/>
      <c r="BU230"/>
      <c r="BV230"/>
      <c r="BW230"/>
      <c r="BX230"/>
      <c r="BY230"/>
      <c r="BZ230"/>
      <c r="CA230"/>
      <c r="CB230"/>
      <c r="CC230"/>
      <c r="CD230"/>
      <c r="CE230"/>
      <c r="CF230"/>
      <c r="CG230"/>
      <c r="CH230"/>
      <c r="CI230"/>
      <c r="CJ230"/>
      <c r="CK230"/>
      <c r="CL230"/>
      <c r="CM230"/>
      <c r="CN230"/>
      <c r="CO230"/>
      <c r="CP230"/>
      <c r="CQ230"/>
      <c r="CR230"/>
      <c r="CS230"/>
      <c r="CT230"/>
      <c r="CU230"/>
      <c r="CV230"/>
      <c r="CW230"/>
      <c r="CX230"/>
      <c r="CY230"/>
      <c r="CZ230"/>
      <c r="DA230"/>
      <c r="DB230"/>
      <c r="DC230"/>
      <c r="DD230"/>
      <c r="DE230"/>
      <c r="DF230"/>
      <c r="DG230"/>
      <c r="DH230"/>
      <c r="DI230"/>
      <c r="DJ230"/>
      <c r="DK230"/>
      <c r="DL230"/>
      <c r="DM230"/>
      <c r="DN230"/>
      <c r="DO230"/>
      <c r="DP230"/>
      <c r="DQ230"/>
      <c r="DR230"/>
      <c r="DS230"/>
      <c r="DT230"/>
      <c r="DU230"/>
      <c r="DV230"/>
      <c r="DW230"/>
      <c r="DX230"/>
      <c r="DY230"/>
      <c r="DZ230"/>
      <c r="EA230"/>
      <c r="EB230"/>
      <c r="EC230"/>
      <c r="ED230"/>
      <c r="EE230"/>
      <c r="EF230"/>
      <c r="EG230"/>
      <c r="EH230"/>
      <c r="EI230"/>
      <c r="EJ230"/>
      <c r="EK230"/>
      <c r="EL230"/>
      <c r="EM230"/>
      <c r="EN230"/>
      <c r="EO230"/>
      <c r="EP230"/>
      <c r="EQ230"/>
      <c r="ER230"/>
      <c r="ES230"/>
      <c r="ET230"/>
      <c r="EU230"/>
      <c r="EV230"/>
      <c r="EW230"/>
      <c r="EX230"/>
      <c r="EY230"/>
      <c r="EZ230"/>
      <c r="FA230"/>
      <c r="FB230"/>
      <c r="FC230"/>
      <c r="FD230"/>
      <c r="FE230"/>
      <c r="FF230"/>
      <c r="FG230"/>
      <c r="FH230"/>
      <c r="FI230"/>
      <c r="FJ230"/>
      <c r="FK230"/>
      <c r="FL230"/>
      <c r="FM230"/>
      <c r="FN230"/>
      <c r="FO230"/>
      <c r="FP230"/>
      <c r="FQ230"/>
      <c r="FR230"/>
      <c r="FS230"/>
      <c r="FT230"/>
    </row>
    <row r="231" spans="1:176" ht="31.5" x14ac:dyDescent="0.2">
      <c r="A231" s="91" t="s">
        <v>224</v>
      </c>
      <c r="B231" s="3" t="s">
        <v>153</v>
      </c>
      <c r="C231" s="13"/>
      <c r="D231" s="135"/>
      <c r="E231" s="135"/>
      <c r="F231" s="12"/>
      <c r="G231" s="53" t="str">
        <f>IF(C231="","",IF(C231="Yes","Please provide additional information on the methodology used for the vulnerability testing and indicate if the testing was internal or external.","Please state any plans to perform vulnerability testing on the application."))</f>
        <v/>
      </c>
      <c r="H231" s="37"/>
      <c r="I231" s="37"/>
      <c r="J231" s="75"/>
      <c r="K231" s="78"/>
      <c r="L231" s="76">
        <f t="shared" si="4"/>
        <v>0</v>
      </c>
      <c r="M231" s="113"/>
      <c r="N231" s="113"/>
      <c r="O231" s="113"/>
      <c r="P231" s="112"/>
      <c r="Q231" s="112" t="s">
        <v>962</v>
      </c>
      <c r="R231" s="112"/>
      <c r="S231" s="143" t="s">
        <v>1162</v>
      </c>
      <c r="T231" s="114" t="s">
        <v>963</v>
      </c>
      <c r="U231" s="108"/>
      <c r="V231" s="107"/>
      <c r="W231"/>
      <c r="X231"/>
      <c r="Y231"/>
      <c r="Z231"/>
      <c r="AA231"/>
      <c r="AB231"/>
      <c r="AC231"/>
      <c r="AD231"/>
      <c r="AE231"/>
      <c r="AF231"/>
      <c r="AG231"/>
      <c r="AH231"/>
      <c r="AI231"/>
      <c r="AJ231"/>
      <c r="AK231"/>
      <c r="AL231"/>
      <c r="AM231"/>
      <c r="AN231"/>
      <c r="AO231"/>
      <c r="AP231"/>
      <c r="AQ231"/>
      <c r="AR231"/>
      <c r="AS231"/>
      <c r="AT231"/>
      <c r="AU231"/>
      <c r="AV231"/>
      <c r="AW231"/>
      <c r="AX231"/>
      <c r="AY231"/>
      <c r="AZ231"/>
      <c r="BA231"/>
      <c r="BB231"/>
      <c r="BC231"/>
      <c r="BD231"/>
      <c r="BE231"/>
      <c r="BF231"/>
      <c r="BG231"/>
      <c r="BH231"/>
      <c r="BI231"/>
      <c r="BJ231"/>
      <c r="BK231"/>
      <c r="BL231"/>
      <c r="BM231"/>
      <c r="BN231"/>
      <c r="BO231"/>
      <c r="BP231"/>
      <c r="BQ231"/>
      <c r="BR231"/>
      <c r="BS231"/>
      <c r="BT231"/>
      <c r="BU231"/>
      <c r="BV231"/>
      <c r="BW231"/>
      <c r="BX231"/>
      <c r="BY231"/>
      <c r="BZ231"/>
      <c r="CA231"/>
      <c r="CB231"/>
      <c r="CC231"/>
      <c r="CD231"/>
      <c r="CE231"/>
      <c r="CF231"/>
      <c r="CG231"/>
      <c r="CH231"/>
      <c r="CI231"/>
      <c r="CJ231"/>
      <c r="CK231"/>
      <c r="CL231"/>
      <c r="CM231"/>
      <c r="CN231"/>
      <c r="CO231"/>
      <c r="CP231"/>
      <c r="CQ231"/>
      <c r="CR231"/>
      <c r="CS231"/>
      <c r="CT231"/>
      <c r="CU231"/>
      <c r="CV231"/>
      <c r="CW231"/>
      <c r="CX231"/>
      <c r="CY231"/>
      <c r="CZ231"/>
      <c r="DA231"/>
      <c r="DB231"/>
      <c r="DC231"/>
      <c r="DD231"/>
      <c r="DE231"/>
      <c r="DF231"/>
      <c r="DG231"/>
      <c r="DH231"/>
      <c r="DI231"/>
      <c r="DJ231"/>
      <c r="DK231"/>
      <c r="DL231"/>
      <c r="DM231"/>
      <c r="DN231"/>
      <c r="DO231"/>
      <c r="DP231"/>
      <c r="DQ231"/>
      <c r="DR231"/>
      <c r="DS231"/>
      <c r="DT231"/>
      <c r="DU231"/>
      <c r="DV231"/>
      <c r="DW231"/>
      <c r="DX231"/>
      <c r="DY231"/>
      <c r="DZ231"/>
      <c r="EA231"/>
      <c r="EB231"/>
      <c r="EC231"/>
      <c r="ED231"/>
      <c r="EE231"/>
      <c r="EF231"/>
      <c r="EG231"/>
      <c r="EH231"/>
      <c r="EI231"/>
      <c r="EJ231"/>
      <c r="EK231"/>
      <c r="EL231"/>
      <c r="EM231"/>
      <c r="EN231"/>
      <c r="EO231"/>
      <c r="EP231"/>
      <c r="EQ231"/>
      <c r="ER231"/>
      <c r="ES231"/>
      <c r="ET231"/>
      <c r="EU231"/>
      <c r="EV231"/>
      <c r="EW231"/>
      <c r="EX231"/>
      <c r="EY231"/>
      <c r="EZ231"/>
      <c r="FA231"/>
      <c r="FB231"/>
      <c r="FC231"/>
      <c r="FD231"/>
      <c r="FE231"/>
      <c r="FF231"/>
      <c r="FG231"/>
      <c r="FH231"/>
      <c r="FI231"/>
      <c r="FJ231"/>
      <c r="FK231"/>
      <c r="FL231"/>
      <c r="FM231"/>
      <c r="FN231"/>
      <c r="FO231"/>
      <c r="FP231"/>
      <c r="FQ231"/>
      <c r="FR231"/>
      <c r="FS231"/>
      <c r="FT231"/>
    </row>
    <row r="232" spans="1:176" ht="108" x14ac:dyDescent="0.2">
      <c r="A232" s="190" t="s">
        <v>154</v>
      </c>
      <c r="B232" s="190"/>
      <c r="C232" s="141" t="str">
        <f>"Response for " &amp; C45</f>
        <v>Response for Supplier Systems</v>
      </c>
      <c r="D232" s="132" t="s">
        <v>526</v>
      </c>
      <c r="E232" s="132" t="s">
        <v>99</v>
      </c>
      <c r="F232" s="2" t="s">
        <v>17</v>
      </c>
      <c r="G232" s="2" t="s">
        <v>18</v>
      </c>
      <c r="H232" s="2" t="s">
        <v>339</v>
      </c>
      <c r="I232" s="2" t="s">
        <v>365</v>
      </c>
      <c r="J232" s="224" t="s">
        <v>566</v>
      </c>
      <c r="K232" s="225"/>
      <c r="L232" s="74">
        <f>SUM(L233:L258)</f>
        <v>0</v>
      </c>
      <c r="M232" s="94" t="s">
        <v>602</v>
      </c>
      <c r="N232" s="94" t="s">
        <v>603</v>
      </c>
      <c r="O232" s="94" t="s">
        <v>604</v>
      </c>
      <c r="P232" s="95" t="s">
        <v>605</v>
      </c>
      <c r="Q232" s="95" t="s">
        <v>606</v>
      </c>
      <c r="R232" s="95" t="s">
        <v>607</v>
      </c>
      <c r="S232" s="96" t="s">
        <v>1086</v>
      </c>
      <c r="T232" s="97" t="s">
        <v>610</v>
      </c>
      <c r="U232" s="95" t="s">
        <v>613</v>
      </c>
      <c r="V232" s="95" t="s">
        <v>617</v>
      </c>
      <c r="W232"/>
      <c r="X232"/>
      <c r="Y232"/>
      <c r="Z232"/>
      <c r="AA232"/>
      <c r="AB232"/>
      <c r="AC232"/>
      <c r="AD232"/>
      <c r="AE232"/>
      <c r="AF232"/>
      <c r="AG232"/>
      <c r="AH232"/>
      <c r="AI232"/>
      <c r="AJ232"/>
      <c r="AK232"/>
      <c r="AL232"/>
      <c r="AM232"/>
      <c r="AN232"/>
      <c r="AO232"/>
      <c r="AP232"/>
      <c r="AQ232"/>
      <c r="AR232"/>
      <c r="AS232"/>
      <c r="AT232"/>
      <c r="AU232"/>
      <c r="AV232"/>
      <c r="AW232"/>
      <c r="AX232"/>
      <c r="AY232"/>
      <c r="AZ232"/>
      <c r="BA232"/>
      <c r="BB232"/>
      <c r="BC232"/>
      <c r="BD232"/>
      <c r="BE232"/>
      <c r="BF232"/>
      <c r="BG232"/>
      <c r="BH232"/>
      <c r="BI232"/>
      <c r="BJ232"/>
      <c r="BK232"/>
      <c r="BL232"/>
      <c r="BM232"/>
      <c r="BN232"/>
      <c r="BO232"/>
      <c r="BP232"/>
      <c r="BQ232"/>
      <c r="BR232"/>
      <c r="BS232"/>
      <c r="BT232"/>
      <c r="BU232"/>
      <c r="BV232"/>
      <c r="BW232"/>
      <c r="BX232"/>
      <c r="BY232"/>
      <c r="BZ232"/>
      <c r="CA232"/>
      <c r="CB232"/>
      <c r="CC232"/>
      <c r="CD232"/>
      <c r="CE232"/>
      <c r="CF232"/>
      <c r="CG232"/>
      <c r="CH232"/>
      <c r="CI232"/>
      <c r="CJ232"/>
      <c r="CK232"/>
      <c r="CL232"/>
      <c r="CM232"/>
      <c r="CN232"/>
      <c r="CO232"/>
      <c r="CP232"/>
      <c r="CQ232"/>
      <c r="CR232"/>
      <c r="CS232"/>
      <c r="CT232"/>
      <c r="CU232"/>
      <c r="CV232"/>
      <c r="CW232"/>
      <c r="CX232"/>
      <c r="CY232"/>
      <c r="CZ232"/>
      <c r="DA232"/>
      <c r="DB232"/>
      <c r="DC232"/>
      <c r="DD232"/>
      <c r="DE232"/>
      <c r="DF232"/>
      <c r="DG232"/>
      <c r="DH232"/>
      <c r="DI232"/>
      <c r="DJ232"/>
      <c r="DK232"/>
      <c r="DL232"/>
      <c r="DM232"/>
      <c r="DN232"/>
      <c r="DO232"/>
      <c r="DP232"/>
      <c r="DQ232"/>
      <c r="DR232"/>
      <c r="DS232"/>
      <c r="DT232"/>
      <c r="DU232"/>
      <c r="DV232"/>
      <c r="DW232"/>
      <c r="DX232"/>
      <c r="DY232"/>
      <c r="DZ232"/>
      <c r="EA232"/>
      <c r="EB232"/>
      <c r="EC232"/>
      <c r="ED232"/>
      <c r="EE232"/>
      <c r="EF232"/>
      <c r="EG232"/>
      <c r="EH232"/>
      <c r="EI232"/>
      <c r="EJ232"/>
      <c r="EK232"/>
      <c r="EL232"/>
      <c r="EM232"/>
      <c r="EN232"/>
      <c r="EO232"/>
      <c r="EP232"/>
      <c r="EQ232"/>
      <c r="ER232"/>
      <c r="ES232"/>
      <c r="ET232"/>
      <c r="EU232"/>
      <c r="EV232"/>
      <c r="EW232"/>
      <c r="EX232"/>
      <c r="EY232"/>
      <c r="EZ232"/>
      <c r="FA232"/>
      <c r="FB232"/>
      <c r="FC232"/>
      <c r="FD232"/>
      <c r="FE232"/>
      <c r="FF232"/>
      <c r="FG232"/>
      <c r="FH232"/>
      <c r="FI232"/>
      <c r="FJ232"/>
      <c r="FK232"/>
      <c r="FL232"/>
      <c r="FM232"/>
      <c r="FN232"/>
      <c r="FO232"/>
      <c r="FP232"/>
      <c r="FQ232"/>
      <c r="FR232"/>
      <c r="FS232"/>
      <c r="FT232"/>
    </row>
    <row r="233" spans="1:176" ht="63" x14ac:dyDescent="0.2">
      <c r="A233" s="91" t="s">
        <v>225</v>
      </c>
      <c r="B233" s="3" t="s">
        <v>74</v>
      </c>
      <c r="C233" s="13"/>
      <c r="D233" s="135"/>
      <c r="E233" s="135"/>
      <c r="F233" s="12"/>
      <c r="G233" s="54" t="str">
        <f>IF(C233="","",IF(C233="Yes","Provide a copy of your physical security controls and policies along with this document (link or attached).","Describe your intent to implement physical security controls and policies."))</f>
        <v/>
      </c>
      <c r="H233" s="36"/>
      <c r="I233" s="36"/>
      <c r="J233" s="75"/>
      <c r="K233" s="78"/>
      <c r="L233" s="76">
        <f t="shared" si="4"/>
        <v>0</v>
      </c>
      <c r="M233" s="113"/>
      <c r="N233" s="113"/>
      <c r="O233" s="113"/>
      <c r="P233" s="112" t="s">
        <v>837</v>
      </c>
      <c r="Q233" s="112" t="s">
        <v>837</v>
      </c>
      <c r="R233" s="114" t="s">
        <v>965</v>
      </c>
      <c r="S233" s="143" t="s">
        <v>1123</v>
      </c>
      <c r="T233" s="114" t="s">
        <v>966</v>
      </c>
      <c r="U233" s="116" t="s">
        <v>967</v>
      </c>
      <c r="V233" s="107" t="s">
        <v>631</v>
      </c>
      <c r="W233"/>
      <c r="X233"/>
      <c r="Y233"/>
      <c r="Z233"/>
      <c r="AA233"/>
      <c r="AB233"/>
      <c r="AC233"/>
      <c r="AD233"/>
      <c r="AE233"/>
      <c r="AF233"/>
      <c r="AG233"/>
      <c r="AH233"/>
      <c r="AI233"/>
      <c r="AJ233"/>
      <c r="AK233"/>
      <c r="AL233"/>
      <c r="AM233"/>
      <c r="AN233"/>
      <c r="AO233"/>
      <c r="AP233"/>
      <c r="AQ233"/>
      <c r="AR233"/>
      <c r="AS233"/>
      <c r="AT233"/>
      <c r="AU233"/>
      <c r="AV233"/>
      <c r="AW233"/>
      <c r="AX233"/>
      <c r="AY233"/>
      <c r="AZ233"/>
      <c r="BA233"/>
      <c r="BB233"/>
      <c r="BC233"/>
      <c r="BD233"/>
      <c r="BE233"/>
      <c r="BF233"/>
      <c r="BG233"/>
      <c r="BH233"/>
      <c r="BI233"/>
      <c r="BJ233"/>
      <c r="BK233"/>
      <c r="BL233"/>
      <c r="BM233"/>
      <c r="BN233"/>
      <c r="BO233"/>
      <c r="BP233"/>
      <c r="BQ233"/>
      <c r="BR233"/>
      <c r="BS233"/>
      <c r="BT233"/>
      <c r="BU233"/>
      <c r="BV233"/>
      <c r="BW233"/>
      <c r="BX233"/>
      <c r="BY233"/>
      <c r="BZ233"/>
      <c r="CA233"/>
      <c r="CB233"/>
      <c r="CC233"/>
      <c r="CD233"/>
      <c r="CE233"/>
      <c r="CF233"/>
      <c r="CG233"/>
      <c r="CH233"/>
      <c r="CI233"/>
      <c r="CJ233"/>
      <c r="CK233"/>
      <c r="CL233"/>
      <c r="CM233"/>
      <c r="CN233"/>
      <c r="CO233"/>
      <c r="CP233"/>
      <c r="CQ233"/>
      <c r="CR233"/>
      <c r="CS233"/>
      <c r="CT233"/>
      <c r="CU233"/>
      <c r="CV233"/>
      <c r="CW233"/>
      <c r="CX233"/>
      <c r="CY233"/>
      <c r="CZ233"/>
      <c r="DA233"/>
      <c r="DB233"/>
      <c r="DC233"/>
      <c r="DD233"/>
      <c r="DE233"/>
      <c r="DF233"/>
      <c r="DG233"/>
      <c r="DH233"/>
      <c r="DI233"/>
      <c r="DJ233"/>
      <c r="DK233"/>
      <c r="DL233"/>
      <c r="DM233"/>
      <c r="DN233"/>
      <c r="DO233"/>
      <c r="DP233"/>
      <c r="DQ233"/>
      <c r="DR233"/>
      <c r="DS233"/>
      <c r="DT233"/>
      <c r="DU233"/>
      <c r="DV233"/>
      <c r="DW233"/>
      <c r="DX233"/>
      <c r="DY233"/>
      <c r="DZ233"/>
      <c r="EA233"/>
      <c r="EB233"/>
      <c r="EC233"/>
      <c r="ED233"/>
      <c r="EE233"/>
      <c r="EF233"/>
      <c r="EG233"/>
      <c r="EH233"/>
      <c r="EI233"/>
      <c r="EJ233"/>
      <c r="EK233"/>
      <c r="EL233"/>
      <c r="EM233"/>
      <c r="EN233"/>
      <c r="EO233"/>
      <c r="EP233"/>
      <c r="EQ233"/>
      <c r="ER233"/>
      <c r="ES233"/>
      <c r="ET233"/>
      <c r="EU233"/>
      <c r="EV233"/>
      <c r="EW233"/>
      <c r="EX233"/>
      <c r="EY233"/>
      <c r="EZ233"/>
      <c r="FA233"/>
      <c r="FB233"/>
      <c r="FC233"/>
      <c r="FD233"/>
      <c r="FE233"/>
      <c r="FF233"/>
      <c r="FG233"/>
      <c r="FH233"/>
      <c r="FI233"/>
      <c r="FJ233"/>
      <c r="FK233"/>
      <c r="FL233"/>
      <c r="FM233"/>
      <c r="FN233"/>
      <c r="FO233"/>
      <c r="FP233"/>
      <c r="FQ233"/>
      <c r="FR233"/>
      <c r="FS233"/>
      <c r="FT233"/>
    </row>
    <row r="234" spans="1:176" ht="18" x14ac:dyDescent="0.2">
      <c r="A234" s="91" t="s">
        <v>226</v>
      </c>
      <c r="B234" s="18" t="s">
        <v>120</v>
      </c>
      <c r="C234" s="13"/>
      <c r="D234" s="135"/>
      <c r="E234" s="135"/>
      <c r="F234" s="19"/>
      <c r="G234" s="53" t="str">
        <f>IF(C234="","",IF(C234="Yes","List open source code or freeware/shareware utilized, including frameworks. Describe how you verify integrity and maintain this code, including monitoring for vulnerabilities and deploying patches.",""))</f>
        <v/>
      </c>
      <c r="H234" s="36"/>
      <c r="I234" s="36"/>
      <c r="J234" s="75"/>
      <c r="K234" s="78"/>
      <c r="L234" s="76">
        <f t="shared" si="4"/>
        <v>0</v>
      </c>
      <c r="M234" s="113"/>
      <c r="N234" s="113"/>
      <c r="O234" s="113"/>
      <c r="P234" s="112" t="s">
        <v>968</v>
      </c>
      <c r="Q234" s="112" t="s">
        <v>968</v>
      </c>
      <c r="R234" s="112"/>
      <c r="S234" s="112"/>
      <c r="T234" s="112"/>
      <c r="U234" s="108"/>
      <c r="V234" s="107"/>
      <c r="W234"/>
      <c r="X234"/>
      <c r="Y234"/>
      <c r="Z234"/>
      <c r="AA234"/>
      <c r="AB234"/>
      <c r="AC234"/>
      <c r="AD234"/>
      <c r="AE234"/>
      <c r="AF234"/>
      <c r="AG234"/>
      <c r="AH234"/>
      <c r="AI234"/>
      <c r="AJ234"/>
      <c r="AK234"/>
      <c r="AL234"/>
      <c r="AM234"/>
      <c r="AN234"/>
      <c r="AO234"/>
      <c r="AP234"/>
      <c r="AQ234"/>
      <c r="AR234"/>
      <c r="AS234"/>
      <c r="AT234"/>
      <c r="AU234"/>
      <c r="AV234"/>
      <c r="AW234"/>
      <c r="AX234"/>
      <c r="AY234"/>
      <c r="AZ234"/>
      <c r="BA234"/>
      <c r="BB234"/>
      <c r="BC234"/>
      <c r="BD234"/>
      <c r="BE234"/>
      <c r="BF234"/>
      <c r="BG234"/>
      <c r="BH234"/>
      <c r="BI234"/>
      <c r="BJ234"/>
      <c r="BK234"/>
      <c r="BL234"/>
      <c r="BM234"/>
      <c r="BN234"/>
      <c r="BO234"/>
      <c r="BP234"/>
      <c r="BQ234"/>
      <c r="BR234"/>
      <c r="BS234"/>
      <c r="BT234"/>
      <c r="BU234"/>
      <c r="BV234"/>
      <c r="BW234"/>
      <c r="BX234"/>
      <c r="BY234"/>
      <c r="BZ234"/>
      <c r="CA234"/>
      <c r="CB234"/>
      <c r="CC234"/>
      <c r="CD234"/>
      <c r="CE234"/>
      <c r="CF234"/>
      <c r="CG234"/>
      <c r="CH234"/>
      <c r="CI234"/>
      <c r="CJ234"/>
      <c r="CK234"/>
      <c r="CL234"/>
      <c r="CM234"/>
      <c r="CN234"/>
      <c r="CO234"/>
      <c r="CP234"/>
      <c r="CQ234"/>
      <c r="CR234"/>
      <c r="CS234"/>
      <c r="CT234"/>
      <c r="CU234"/>
      <c r="CV234"/>
      <c r="CW234"/>
      <c r="CX234"/>
      <c r="CY234"/>
      <c r="CZ234"/>
      <c r="DA234"/>
      <c r="DB234"/>
      <c r="DC234"/>
      <c r="DD234"/>
      <c r="DE234"/>
      <c r="DF234"/>
      <c r="DG234"/>
      <c r="DH234"/>
      <c r="DI234"/>
      <c r="DJ234"/>
      <c r="DK234"/>
      <c r="DL234"/>
      <c r="DM234"/>
      <c r="DN234"/>
      <c r="DO234"/>
      <c r="DP234"/>
      <c r="DQ234"/>
      <c r="DR234"/>
      <c r="DS234"/>
      <c r="DT234"/>
      <c r="DU234"/>
      <c r="DV234"/>
      <c r="DW234"/>
      <c r="DX234"/>
      <c r="DY234"/>
      <c r="DZ234"/>
      <c r="EA234"/>
      <c r="EB234"/>
      <c r="EC234"/>
      <c r="ED234"/>
      <c r="EE234"/>
      <c r="EF234"/>
      <c r="EG234"/>
      <c r="EH234"/>
      <c r="EI234"/>
      <c r="EJ234"/>
      <c r="EK234"/>
      <c r="EL234"/>
      <c r="EM234"/>
      <c r="EN234"/>
      <c r="EO234"/>
      <c r="EP234"/>
      <c r="EQ234"/>
      <c r="ER234"/>
      <c r="ES234"/>
      <c r="ET234"/>
      <c r="EU234"/>
      <c r="EV234"/>
      <c r="EW234"/>
      <c r="EX234"/>
      <c r="EY234"/>
      <c r="EZ234"/>
      <c r="FA234"/>
      <c r="FB234"/>
      <c r="FC234"/>
      <c r="FD234"/>
      <c r="FE234"/>
      <c r="FF234"/>
      <c r="FG234"/>
      <c r="FH234"/>
      <c r="FI234"/>
      <c r="FJ234"/>
      <c r="FK234"/>
      <c r="FL234"/>
      <c r="FM234"/>
      <c r="FN234"/>
      <c r="FO234"/>
      <c r="FP234"/>
      <c r="FQ234"/>
      <c r="FR234"/>
      <c r="FS234"/>
      <c r="FT234"/>
    </row>
    <row r="235" spans="1:176" ht="31.5" x14ac:dyDescent="0.2">
      <c r="A235" s="91" t="s">
        <v>227</v>
      </c>
      <c r="B235" s="18" t="s">
        <v>268</v>
      </c>
      <c r="C235" s="13"/>
      <c r="D235" s="135"/>
      <c r="E235" s="135"/>
      <c r="F235" s="19"/>
      <c r="G235" s="53" t="str">
        <f>IF(C235="","",IF(C235="Yes","Please describe in appropriate detail.","Please describe how you ensure security of products during electronic transport."))</f>
        <v/>
      </c>
      <c r="H235" s="36">
        <v>60</v>
      </c>
      <c r="I235" s="36" t="s">
        <v>450</v>
      </c>
      <c r="J235" s="75"/>
      <c r="K235" s="78"/>
      <c r="L235" s="76">
        <f t="shared" si="4"/>
        <v>0</v>
      </c>
      <c r="M235" s="113" t="s">
        <v>620</v>
      </c>
      <c r="N235" s="113"/>
      <c r="O235" s="113"/>
      <c r="P235" s="114" t="s">
        <v>969</v>
      </c>
      <c r="Q235" s="114" t="s">
        <v>969</v>
      </c>
      <c r="R235" s="112"/>
      <c r="S235" s="112"/>
      <c r="T235" s="112"/>
      <c r="U235" s="108"/>
      <c r="V235" s="107" t="s">
        <v>874</v>
      </c>
      <c r="W235"/>
      <c r="X235"/>
      <c r="Y235"/>
      <c r="Z235"/>
      <c r="AA235"/>
      <c r="AB235"/>
      <c r="AC235"/>
      <c r="AD235"/>
      <c r="AE235"/>
      <c r="AF235"/>
      <c r="AG235"/>
      <c r="AH235"/>
      <c r="AI235"/>
      <c r="AJ235"/>
      <c r="AK235"/>
      <c r="AL235"/>
      <c r="AM235"/>
      <c r="AN235"/>
      <c r="AO235"/>
      <c r="AP235"/>
      <c r="AQ235"/>
      <c r="AR235"/>
      <c r="AS235"/>
      <c r="AT235"/>
      <c r="AU235"/>
      <c r="AV235"/>
      <c r="AW235"/>
      <c r="AX235"/>
      <c r="AY235"/>
      <c r="AZ235"/>
      <c r="BA235"/>
      <c r="BB235"/>
      <c r="BC235"/>
      <c r="BD235"/>
      <c r="BE235"/>
      <c r="BF235"/>
      <c r="BG235"/>
      <c r="BH235"/>
      <c r="BI235"/>
      <c r="BJ235"/>
      <c r="BK235"/>
      <c r="BL235"/>
      <c r="BM235"/>
      <c r="BN235"/>
      <c r="BO235"/>
      <c r="BP235"/>
      <c r="BQ235"/>
      <c r="BR235"/>
      <c r="BS235"/>
      <c r="BT235"/>
      <c r="BU235"/>
      <c r="BV235"/>
      <c r="BW235"/>
      <c r="BX235"/>
      <c r="BY235"/>
      <c r="BZ235"/>
      <c r="CA235"/>
      <c r="CB235"/>
      <c r="CC235"/>
      <c r="CD235"/>
      <c r="CE235"/>
      <c r="CF235"/>
      <c r="CG235"/>
      <c r="CH235"/>
      <c r="CI235"/>
      <c r="CJ235"/>
      <c r="CK235"/>
      <c r="CL235"/>
      <c r="CM235"/>
      <c r="CN235"/>
      <c r="CO235"/>
      <c r="CP235"/>
      <c r="CQ235"/>
      <c r="CR235"/>
      <c r="CS235"/>
      <c r="CT235"/>
      <c r="CU235"/>
      <c r="CV235"/>
      <c r="CW235"/>
      <c r="CX235"/>
      <c r="CY235"/>
      <c r="CZ235"/>
      <c r="DA235"/>
      <c r="DB235"/>
      <c r="DC235"/>
      <c r="DD235"/>
      <c r="DE235"/>
      <c r="DF235"/>
      <c r="DG235"/>
      <c r="DH235"/>
      <c r="DI235"/>
      <c r="DJ235"/>
      <c r="DK235"/>
      <c r="DL235"/>
      <c r="DM235"/>
      <c r="DN235"/>
      <c r="DO235"/>
      <c r="DP235"/>
      <c r="DQ235"/>
      <c r="DR235"/>
      <c r="DS235"/>
      <c r="DT235"/>
      <c r="DU235"/>
      <c r="DV235"/>
      <c r="DW235"/>
      <c r="DX235"/>
      <c r="DY235"/>
      <c r="DZ235"/>
      <c r="EA235"/>
      <c r="EB235"/>
      <c r="EC235"/>
      <c r="ED235"/>
      <c r="EE235"/>
      <c r="EF235"/>
      <c r="EG235"/>
      <c r="EH235"/>
      <c r="EI235"/>
      <c r="EJ235"/>
      <c r="EK235"/>
      <c r="EL235"/>
      <c r="EM235"/>
      <c r="EN235"/>
      <c r="EO235"/>
      <c r="EP235"/>
      <c r="EQ235"/>
      <c r="ER235"/>
      <c r="ES235"/>
      <c r="ET235"/>
      <c r="EU235"/>
      <c r="EV235"/>
      <c r="EW235"/>
      <c r="EX235"/>
      <c r="EY235"/>
      <c r="EZ235"/>
      <c r="FA235"/>
      <c r="FB235"/>
      <c r="FC235"/>
      <c r="FD235"/>
      <c r="FE235"/>
      <c r="FF235"/>
      <c r="FG235"/>
      <c r="FH235"/>
      <c r="FI235"/>
      <c r="FJ235"/>
      <c r="FK235"/>
      <c r="FL235"/>
      <c r="FM235"/>
      <c r="FN235"/>
      <c r="FO235"/>
      <c r="FP235"/>
      <c r="FQ235"/>
      <c r="FR235"/>
      <c r="FS235"/>
      <c r="FT235"/>
    </row>
    <row r="236" spans="1:176" ht="63" x14ac:dyDescent="0.2">
      <c r="A236" s="91" t="s">
        <v>228</v>
      </c>
      <c r="B236" s="18" t="s">
        <v>558</v>
      </c>
      <c r="C236" s="13"/>
      <c r="D236" s="135"/>
      <c r="E236" s="135"/>
      <c r="F236" s="19"/>
      <c r="G236" s="53" t="str">
        <f>IF(C236="","",IF(C236="Yes","Please describe how this is accomplished.",""))</f>
        <v/>
      </c>
      <c r="H236" s="36"/>
      <c r="I236" s="36" t="s">
        <v>451</v>
      </c>
      <c r="J236" s="75"/>
      <c r="K236" s="78"/>
      <c r="L236" s="76">
        <f t="shared" si="4"/>
        <v>0</v>
      </c>
      <c r="M236" s="113" t="s">
        <v>620</v>
      </c>
      <c r="N236" s="113"/>
      <c r="O236" s="113" t="s">
        <v>1064</v>
      </c>
      <c r="P236" s="112" t="s">
        <v>783</v>
      </c>
      <c r="Q236" s="112" t="s">
        <v>783</v>
      </c>
      <c r="R236" s="112"/>
      <c r="S236" s="143" t="s">
        <v>1131</v>
      </c>
      <c r="T236" s="114" t="s">
        <v>970</v>
      </c>
      <c r="U236" s="108"/>
      <c r="V236" s="107" t="s">
        <v>674</v>
      </c>
      <c r="W236"/>
      <c r="X236"/>
      <c r="Y236"/>
      <c r="Z236"/>
      <c r="AA236"/>
      <c r="AB236"/>
      <c r="AC236"/>
      <c r="AD236"/>
      <c r="AE236"/>
      <c r="AF236"/>
      <c r="AG236"/>
      <c r="AH236"/>
      <c r="AI236"/>
      <c r="AJ236"/>
      <c r="AK236"/>
      <c r="AL236"/>
      <c r="AM236"/>
      <c r="AN236"/>
      <c r="AO236"/>
      <c r="AP236"/>
      <c r="AQ236"/>
      <c r="AR236"/>
      <c r="AS236"/>
      <c r="AT236"/>
      <c r="AU236"/>
      <c r="AV236"/>
      <c r="AW236"/>
      <c r="AX236"/>
      <c r="AY236"/>
      <c r="AZ236"/>
      <c r="BA236"/>
      <c r="BB236"/>
      <c r="BC236"/>
      <c r="BD236"/>
      <c r="BE236"/>
      <c r="BF236"/>
      <c r="BG236"/>
      <c r="BH236"/>
      <c r="BI236"/>
      <c r="BJ236"/>
      <c r="BK236"/>
      <c r="BL236"/>
      <c r="BM236"/>
      <c r="BN236"/>
      <c r="BO236"/>
      <c r="BP236"/>
      <c r="BQ236"/>
      <c r="BR236"/>
      <c r="BS236"/>
      <c r="BT236"/>
      <c r="BU236"/>
      <c r="BV236"/>
      <c r="BW236"/>
      <c r="BX236"/>
      <c r="BY236"/>
      <c r="BZ236"/>
      <c r="CA236"/>
      <c r="CB236"/>
      <c r="CC236"/>
      <c r="CD236"/>
      <c r="CE236"/>
      <c r="CF236"/>
      <c r="CG236"/>
      <c r="CH236"/>
      <c r="CI236"/>
      <c r="CJ236"/>
      <c r="CK236"/>
      <c r="CL236"/>
      <c r="CM236"/>
      <c r="CN236"/>
      <c r="CO236"/>
      <c r="CP236"/>
      <c r="CQ236"/>
      <c r="CR236"/>
      <c r="CS236"/>
      <c r="CT236"/>
      <c r="CU236"/>
      <c r="CV236"/>
      <c r="CW236"/>
      <c r="CX236"/>
      <c r="CY236"/>
      <c r="CZ236"/>
      <c r="DA236"/>
      <c r="DB236"/>
      <c r="DC236"/>
      <c r="DD236"/>
      <c r="DE236"/>
      <c r="DF236"/>
      <c r="DG236"/>
      <c r="DH236"/>
      <c r="DI236"/>
      <c r="DJ236"/>
      <c r="DK236"/>
      <c r="DL236"/>
      <c r="DM236"/>
      <c r="DN236"/>
      <c r="DO236"/>
      <c r="DP236"/>
      <c r="DQ236"/>
      <c r="DR236"/>
      <c r="DS236"/>
      <c r="DT236"/>
      <c r="DU236"/>
      <c r="DV236"/>
      <c r="DW236"/>
      <c r="DX236"/>
      <c r="DY236"/>
      <c r="DZ236"/>
      <c r="EA236"/>
      <c r="EB236"/>
      <c r="EC236"/>
      <c r="ED236"/>
      <c r="EE236"/>
      <c r="EF236"/>
      <c r="EG236"/>
      <c r="EH236"/>
      <c r="EI236"/>
      <c r="EJ236"/>
      <c r="EK236"/>
      <c r="EL236"/>
      <c r="EM236"/>
      <c r="EN236"/>
      <c r="EO236"/>
      <c r="EP236"/>
      <c r="EQ236"/>
      <c r="ER236"/>
      <c r="ES236"/>
      <c r="ET236"/>
      <c r="EU236"/>
      <c r="EV236"/>
      <c r="EW236"/>
      <c r="EX236"/>
      <c r="EY236"/>
      <c r="EZ236"/>
      <c r="FA236"/>
      <c r="FB236"/>
      <c r="FC236"/>
      <c r="FD236"/>
      <c r="FE236"/>
      <c r="FF236"/>
      <c r="FG236"/>
      <c r="FH236"/>
      <c r="FI236"/>
      <c r="FJ236"/>
      <c r="FK236"/>
      <c r="FL236"/>
      <c r="FM236"/>
      <c r="FN236"/>
      <c r="FO236"/>
      <c r="FP236"/>
      <c r="FQ236"/>
      <c r="FR236"/>
      <c r="FS236"/>
      <c r="FT236"/>
    </row>
    <row r="237" spans="1:176" ht="31.5" x14ac:dyDescent="0.2">
      <c r="A237" s="91" t="s">
        <v>229</v>
      </c>
      <c r="B237" s="18" t="s">
        <v>336</v>
      </c>
      <c r="C237" s="13"/>
      <c r="D237" s="135"/>
      <c r="E237" s="135"/>
      <c r="F237" s="19"/>
      <c r="G237" s="53"/>
      <c r="H237" s="36" t="s">
        <v>452</v>
      </c>
      <c r="I237" s="36" t="s">
        <v>453</v>
      </c>
      <c r="J237" s="75"/>
      <c r="K237" s="78"/>
      <c r="L237" s="76">
        <f t="shared" si="4"/>
        <v>0</v>
      </c>
      <c r="M237" s="113" t="s">
        <v>620</v>
      </c>
      <c r="N237" s="113"/>
      <c r="O237" s="113"/>
      <c r="P237" s="112" t="s">
        <v>971</v>
      </c>
      <c r="Q237" s="112" t="s">
        <v>971</v>
      </c>
      <c r="R237" s="112" t="s">
        <v>972</v>
      </c>
      <c r="S237" s="143" t="s">
        <v>1155</v>
      </c>
      <c r="T237" s="114" t="s">
        <v>973</v>
      </c>
      <c r="U237" s="116" t="s">
        <v>974</v>
      </c>
      <c r="V237" s="107" t="s">
        <v>975</v>
      </c>
      <c r="W237"/>
      <c r="X237"/>
      <c r="Y237"/>
      <c r="Z237"/>
      <c r="AA237"/>
      <c r="AB237"/>
      <c r="AC237"/>
      <c r="AD237"/>
      <c r="AE237"/>
      <c r="AF237"/>
      <c r="AG237"/>
      <c r="AH237"/>
      <c r="AI237"/>
      <c r="AJ237"/>
      <c r="AK237"/>
      <c r="AL237"/>
      <c r="AM237"/>
      <c r="AN237"/>
      <c r="AO237"/>
      <c r="AP237"/>
      <c r="AQ237"/>
      <c r="AR237"/>
      <c r="AS237"/>
      <c r="AT237"/>
      <c r="AU237"/>
      <c r="AV237"/>
      <c r="AW237"/>
      <c r="AX237"/>
      <c r="AY237"/>
      <c r="AZ237"/>
      <c r="BA237"/>
      <c r="BB237"/>
      <c r="BC237"/>
      <c r="BD237"/>
      <c r="BE237"/>
      <c r="BF237"/>
      <c r="BG237"/>
      <c r="BH237"/>
      <c r="BI237"/>
      <c r="BJ237"/>
      <c r="BK237"/>
      <c r="BL237"/>
      <c r="BM237"/>
      <c r="BN237"/>
      <c r="BO237"/>
      <c r="BP237"/>
      <c r="BQ237"/>
      <c r="BR237"/>
      <c r="BS237"/>
      <c r="BT237"/>
      <c r="BU237"/>
      <c r="BV237"/>
      <c r="BW237"/>
      <c r="BX237"/>
      <c r="BY237"/>
      <c r="BZ237"/>
      <c r="CA237"/>
      <c r="CB237"/>
      <c r="CC237"/>
      <c r="CD237"/>
      <c r="CE237"/>
      <c r="CF237"/>
      <c r="CG237"/>
      <c r="CH237"/>
      <c r="CI237"/>
      <c r="CJ237"/>
      <c r="CK237"/>
      <c r="CL237"/>
      <c r="CM237"/>
      <c r="CN237"/>
      <c r="CO237"/>
      <c r="CP237"/>
      <c r="CQ237"/>
      <c r="CR237"/>
      <c r="CS237"/>
      <c r="CT237"/>
      <c r="CU237"/>
      <c r="CV237"/>
      <c r="CW237"/>
      <c r="CX237"/>
      <c r="CY237"/>
      <c r="CZ237"/>
      <c r="DA237"/>
      <c r="DB237"/>
      <c r="DC237"/>
      <c r="DD237"/>
      <c r="DE237"/>
      <c r="DF237"/>
      <c r="DG237"/>
      <c r="DH237"/>
      <c r="DI237"/>
      <c r="DJ237"/>
      <c r="DK237"/>
      <c r="DL237"/>
      <c r="DM237"/>
      <c r="DN237"/>
      <c r="DO237"/>
      <c r="DP237"/>
      <c r="DQ237"/>
      <c r="DR237"/>
      <c r="DS237"/>
      <c r="DT237"/>
      <c r="DU237"/>
      <c r="DV237"/>
      <c r="DW237"/>
      <c r="DX237"/>
      <c r="DY237"/>
      <c r="DZ237"/>
      <c r="EA237"/>
      <c r="EB237"/>
      <c r="EC237"/>
      <c r="ED237"/>
      <c r="EE237"/>
      <c r="EF237"/>
      <c r="EG237"/>
      <c r="EH237"/>
      <c r="EI237"/>
      <c r="EJ237"/>
      <c r="EK237"/>
      <c r="EL237"/>
      <c r="EM237"/>
      <c r="EN237"/>
      <c r="EO237"/>
      <c r="EP237"/>
      <c r="EQ237"/>
      <c r="ER237"/>
      <c r="ES237"/>
      <c r="ET237"/>
      <c r="EU237"/>
      <c r="EV237"/>
      <c r="EW237"/>
      <c r="EX237"/>
      <c r="EY237"/>
      <c r="EZ237"/>
      <c r="FA237"/>
      <c r="FB237"/>
      <c r="FC237"/>
      <c r="FD237"/>
      <c r="FE237"/>
      <c r="FF237"/>
      <c r="FG237"/>
      <c r="FH237"/>
      <c r="FI237"/>
      <c r="FJ237"/>
      <c r="FK237"/>
      <c r="FL237"/>
      <c r="FM237"/>
      <c r="FN237"/>
      <c r="FO237"/>
      <c r="FP237"/>
      <c r="FQ237"/>
      <c r="FR237"/>
      <c r="FS237"/>
      <c r="FT237"/>
    </row>
    <row r="238" spans="1:176" ht="110.25" x14ac:dyDescent="0.2">
      <c r="A238" s="91" t="s">
        <v>230</v>
      </c>
      <c r="B238" s="18" t="s">
        <v>504</v>
      </c>
      <c r="C238" s="13"/>
      <c r="D238" s="135"/>
      <c r="E238" s="135"/>
      <c r="F238" s="19"/>
      <c r="G238" s="53"/>
      <c r="H238" s="36">
        <v>51</v>
      </c>
      <c r="I238" s="36" t="s">
        <v>454</v>
      </c>
      <c r="J238" s="75"/>
      <c r="K238" s="78"/>
      <c r="L238" s="76">
        <f t="shared" si="4"/>
        <v>0</v>
      </c>
      <c r="M238" s="113" t="s">
        <v>964</v>
      </c>
      <c r="N238" s="113"/>
      <c r="O238" s="113"/>
      <c r="P238" s="114" t="s">
        <v>976</v>
      </c>
      <c r="Q238" s="114" t="s">
        <v>976</v>
      </c>
      <c r="R238" s="112" t="s">
        <v>815</v>
      </c>
      <c r="S238" s="148" t="s">
        <v>1152</v>
      </c>
      <c r="T238" s="112" t="s">
        <v>977</v>
      </c>
      <c r="U238" s="116" t="s">
        <v>978</v>
      </c>
      <c r="V238" s="117" t="s">
        <v>979</v>
      </c>
      <c r="W238"/>
      <c r="X238"/>
      <c r="Y238"/>
      <c r="Z238"/>
      <c r="AA238"/>
      <c r="AB238"/>
      <c r="AC238"/>
      <c r="AD238"/>
      <c r="AE238"/>
      <c r="AF238"/>
      <c r="AG238"/>
      <c r="AH238"/>
      <c r="AI238"/>
      <c r="AJ238"/>
      <c r="AK238"/>
      <c r="AL238"/>
      <c r="AM238"/>
      <c r="AN238"/>
      <c r="AO238"/>
      <c r="AP238"/>
      <c r="AQ238"/>
      <c r="AR238"/>
      <c r="AS238"/>
      <c r="AT238"/>
      <c r="AU238"/>
      <c r="AV238"/>
      <c r="AW238"/>
      <c r="AX238"/>
      <c r="AY238"/>
      <c r="AZ238"/>
      <c r="BA238"/>
      <c r="BB238"/>
      <c r="BC238"/>
      <c r="BD238"/>
      <c r="BE238"/>
      <c r="BF238"/>
      <c r="BG238"/>
      <c r="BH238"/>
      <c r="BI238"/>
      <c r="BJ238"/>
      <c r="BK238"/>
      <c r="BL238"/>
      <c r="BM238"/>
      <c r="BN238"/>
      <c r="BO238"/>
      <c r="BP238"/>
      <c r="BQ238"/>
      <c r="BR238"/>
      <c r="BS238"/>
      <c r="BT238"/>
      <c r="BU238"/>
      <c r="BV238"/>
      <c r="BW238"/>
      <c r="BX238"/>
      <c r="BY238"/>
      <c r="BZ238"/>
      <c r="CA238"/>
      <c r="CB238"/>
      <c r="CC238"/>
      <c r="CD238"/>
      <c r="CE238"/>
      <c r="CF238"/>
      <c r="CG238"/>
      <c r="CH238"/>
      <c r="CI238"/>
      <c r="CJ238"/>
      <c r="CK238"/>
      <c r="CL238"/>
      <c r="CM238"/>
      <c r="CN238"/>
      <c r="CO238"/>
      <c r="CP238"/>
      <c r="CQ238"/>
      <c r="CR238"/>
      <c r="CS238"/>
      <c r="CT238"/>
      <c r="CU238"/>
      <c r="CV238"/>
      <c r="CW238"/>
      <c r="CX238"/>
      <c r="CY238"/>
      <c r="CZ238"/>
      <c r="DA238"/>
      <c r="DB238"/>
      <c r="DC238"/>
      <c r="DD238"/>
      <c r="DE238"/>
      <c r="DF238"/>
      <c r="DG238"/>
      <c r="DH238"/>
      <c r="DI238"/>
      <c r="DJ238"/>
      <c r="DK238"/>
      <c r="DL238"/>
      <c r="DM238"/>
      <c r="DN238"/>
      <c r="DO238"/>
      <c r="DP238"/>
      <c r="DQ238"/>
      <c r="DR238"/>
      <c r="DS238"/>
      <c r="DT238"/>
      <c r="DU238"/>
      <c r="DV238"/>
      <c r="DW238"/>
      <c r="DX238"/>
      <c r="DY238"/>
      <c r="DZ238"/>
      <c r="EA238"/>
      <c r="EB238"/>
      <c r="EC238"/>
      <c r="ED238"/>
      <c r="EE238"/>
      <c r="EF238"/>
      <c r="EG238"/>
      <c r="EH238"/>
      <c r="EI238"/>
      <c r="EJ238"/>
      <c r="EK238"/>
      <c r="EL238"/>
      <c r="EM238"/>
      <c r="EN238"/>
      <c r="EO238"/>
      <c r="EP238"/>
      <c r="EQ238"/>
      <c r="ER238"/>
      <c r="ES238"/>
      <c r="ET238"/>
      <c r="EU238"/>
      <c r="EV238"/>
      <c r="EW238"/>
      <c r="EX238"/>
      <c r="EY238"/>
      <c r="EZ238"/>
      <c r="FA238"/>
      <c r="FB238"/>
      <c r="FC238"/>
      <c r="FD238"/>
      <c r="FE238"/>
      <c r="FF238"/>
      <c r="FG238"/>
      <c r="FH238"/>
      <c r="FI238"/>
      <c r="FJ238"/>
      <c r="FK238"/>
      <c r="FL238"/>
      <c r="FM238"/>
      <c r="FN238"/>
      <c r="FO238"/>
      <c r="FP238"/>
      <c r="FQ238"/>
      <c r="FR238"/>
      <c r="FS238"/>
      <c r="FT238"/>
    </row>
    <row r="239" spans="1:176" ht="31.5" x14ac:dyDescent="0.2">
      <c r="A239" s="91" t="s">
        <v>231</v>
      </c>
      <c r="B239" s="18" t="s">
        <v>1223</v>
      </c>
      <c r="C239" s="13"/>
      <c r="D239" s="135"/>
      <c r="E239" s="135"/>
      <c r="F239" s="19"/>
      <c r="G239" s="53"/>
      <c r="H239" s="36">
        <v>20</v>
      </c>
      <c r="I239" s="36"/>
      <c r="J239" s="75"/>
      <c r="K239" s="78"/>
      <c r="L239" s="76">
        <f t="shared" si="4"/>
        <v>0</v>
      </c>
      <c r="M239" s="113"/>
      <c r="N239" s="113"/>
      <c r="O239" s="113"/>
      <c r="P239" s="114" t="s">
        <v>980</v>
      </c>
      <c r="Q239" s="114" t="s">
        <v>980</v>
      </c>
      <c r="R239" s="112"/>
      <c r="S239" s="112"/>
      <c r="T239" s="112"/>
      <c r="U239" s="108"/>
      <c r="V239" s="117" t="s">
        <v>979</v>
      </c>
      <c r="W239"/>
      <c r="X239"/>
      <c r="Y239"/>
      <c r="Z239"/>
      <c r="AA239"/>
      <c r="AB239"/>
      <c r="AC239"/>
      <c r="AD239"/>
      <c r="AE239"/>
      <c r="AF239"/>
      <c r="AG239"/>
      <c r="AH239"/>
      <c r="AI239"/>
      <c r="AJ239"/>
      <c r="AK239"/>
      <c r="AL239"/>
      <c r="AM239"/>
      <c r="AN239"/>
      <c r="AO239"/>
      <c r="AP239"/>
      <c r="AQ239"/>
      <c r="AR239"/>
      <c r="AS239"/>
      <c r="AT239"/>
      <c r="AU239"/>
      <c r="AV239"/>
      <c r="AW239"/>
      <c r="AX239"/>
      <c r="AY239"/>
      <c r="AZ239"/>
      <c r="BA239"/>
      <c r="BB239"/>
      <c r="BC239"/>
      <c r="BD239"/>
      <c r="BE239"/>
      <c r="BF239"/>
      <c r="BG239"/>
      <c r="BH239"/>
      <c r="BI239"/>
      <c r="BJ239"/>
      <c r="BK239"/>
      <c r="BL239"/>
      <c r="BM239"/>
      <c r="BN239"/>
      <c r="BO239"/>
      <c r="BP239"/>
      <c r="BQ239"/>
      <c r="BR239"/>
      <c r="BS239"/>
      <c r="BT239"/>
      <c r="BU239"/>
      <c r="BV239"/>
      <c r="BW239"/>
      <c r="BX239"/>
      <c r="BY239"/>
      <c r="BZ239"/>
      <c r="CA239"/>
      <c r="CB239"/>
      <c r="CC239"/>
      <c r="CD239"/>
      <c r="CE239"/>
      <c r="CF239"/>
      <c r="CG239"/>
      <c r="CH239"/>
      <c r="CI239"/>
      <c r="CJ239"/>
      <c r="CK239"/>
      <c r="CL239"/>
      <c r="CM239"/>
      <c r="CN239"/>
      <c r="CO239"/>
      <c r="CP239"/>
      <c r="CQ239"/>
      <c r="CR239"/>
      <c r="CS239"/>
      <c r="CT239"/>
      <c r="CU239"/>
      <c r="CV239"/>
      <c r="CW239"/>
      <c r="CX239"/>
      <c r="CY239"/>
      <c r="CZ239"/>
      <c r="DA239"/>
      <c r="DB239"/>
      <c r="DC239"/>
      <c r="DD239"/>
      <c r="DE239"/>
      <c r="DF239"/>
      <c r="DG239"/>
      <c r="DH239"/>
      <c r="DI239"/>
      <c r="DJ239"/>
      <c r="DK239"/>
      <c r="DL239"/>
      <c r="DM239"/>
      <c r="DN239"/>
      <c r="DO239"/>
      <c r="DP239"/>
      <c r="DQ239"/>
      <c r="DR239"/>
      <c r="DS239"/>
      <c r="DT239"/>
      <c r="DU239"/>
      <c r="DV239"/>
      <c r="DW239"/>
      <c r="DX239"/>
      <c r="DY239"/>
      <c r="DZ239"/>
      <c r="EA239"/>
      <c r="EB239"/>
      <c r="EC239"/>
      <c r="ED239"/>
      <c r="EE239"/>
      <c r="EF239"/>
      <c r="EG239"/>
      <c r="EH239"/>
      <c r="EI239"/>
      <c r="EJ239"/>
      <c r="EK239"/>
      <c r="EL239"/>
      <c r="EM239"/>
      <c r="EN239"/>
      <c r="EO239"/>
      <c r="EP239"/>
      <c r="EQ239"/>
      <c r="ER239"/>
      <c r="ES239"/>
      <c r="ET239"/>
      <c r="EU239"/>
      <c r="EV239"/>
      <c r="EW239"/>
      <c r="EX239"/>
      <c r="EY239"/>
      <c r="EZ239"/>
      <c r="FA239"/>
      <c r="FB239"/>
      <c r="FC239"/>
      <c r="FD239"/>
      <c r="FE239"/>
      <c r="FF239"/>
      <c r="FG239"/>
      <c r="FH239"/>
      <c r="FI239"/>
      <c r="FJ239"/>
      <c r="FK239"/>
      <c r="FL239"/>
      <c r="FM239"/>
      <c r="FN239"/>
      <c r="FO239"/>
      <c r="FP239"/>
      <c r="FQ239"/>
      <c r="FR239"/>
      <c r="FS239"/>
      <c r="FT239"/>
    </row>
    <row r="240" spans="1:176" ht="47.25" x14ac:dyDescent="0.2">
      <c r="A240" s="91" t="s">
        <v>232</v>
      </c>
      <c r="B240" s="18" t="s">
        <v>1224</v>
      </c>
      <c r="C240" s="13"/>
      <c r="D240" s="135"/>
      <c r="E240" s="135"/>
      <c r="F240" s="19"/>
      <c r="G240" s="53"/>
      <c r="H240" s="36">
        <v>37</v>
      </c>
      <c r="I240" s="36" t="s">
        <v>455</v>
      </c>
      <c r="J240" s="75"/>
      <c r="K240" s="78"/>
      <c r="L240" s="76">
        <f t="shared" si="4"/>
        <v>0</v>
      </c>
      <c r="M240" s="113"/>
      <c r="N240" s="113"/>
      <c r="O240" s="113"/>
      <c r="P240" s="112" t="s">
        <v>981</v>
      </c>
      <c r="Q240" s="112" t="s">
        <v>981</v>
      </c>
      <c r="R240" s="112" t="s">
        <v>912</v>
      </c>
      <c r="S240" s="148" t="s">
        <v>1174</v>
      </c>
      <c r="T240" s="114" t="s">
        <v>982</v>
      </c>
      <c r="U240" s="116" t="s">
        <v>983</v>
      </c>
      <c r="V240" s="107"/>
      <c r="W240"/>
      <c r="X240"/>
      <c r="Y240"/>
      <c r="Z240"/>
      <c r="AA240"/>
      <c r="AB240"/>
      <c r="AC240"/>
      <c r="AD240"/>
      <c r="AE240"/>
      <c r="AF240"/>
      <c r="AG240"/>
      <c r="AH240"/>
      <c r="AI240"/>
      <c r="AJ240"/>
      <c r="AK240"/>
      <c r="AL240"/>
      <c r="AM240"/>
      <c r="AN240"/>
      <c r="AO240"/>
      <c r="AP240"/>
      <c r="AQ240"/>
      <c r="AR240"/>
      <c r="AS240"/>
      <c r="AT240"/>
      <c r="AU240"/>
      <c r="AV240"/>
      <c r="AW240"/>
      <c r="AX240"/>
      <c r="AY240"/>
      <c r="AZ240"/>
      <c r="BA240"/>
      <c r="BB240"/>
      <c r="BC240"/>
      <c r="BD240"/>
      <c r="BE240"/>
      <c r="BF240"/>
      <c r="BG240"/>
      <c r="BH240"/>
      <c r="BI240"/>
      <c r="BJ240"/>
      <c r="BK240"/>
      <c r="BL240"/>
      <c r="BM240"/>
      <c r="BN240"/>
      <c r="BO240"/>
      <c r="BP240"/>
      <c r="BQ240"/>
      <c r="BR240"/>
      <c r="BS240"/>
      <c r="BT240"/>
      <c r="BU240"/>
      <c r="BV240"/>
      <c r="BW240"/>
      <c r="BX240"/>
      <c r="BY240"/>
      <c r="BZ240"/>
      <c r="CA240"/>
      <c r="CB240"/>
      <c r="CC240"/>
      <c r="CD240"/>
      <c r="CE240"/>
      <c r="CF240"/>
      <c r="CG240"/>
      <c r="CH240"/>
      <c r="CI240"/>
      <c r="CJ240"/>
      <c r="CK240"/>
      <c r="CL240"/>
      <c r="CM240"/>
      <c r="CN240"/>
      <c r="CO240"/>
      <c r="CP240"/>
      <c r="CQ240"/>
      <c r="CR240"/>
      <c r="CS240"/>
      <c r="CT240"/>
      <c r="CU240"/>
      <c r="CV240"/>
      <c r="CW240"/>
      <c r="CX240"/>
      <c r="CY240"/>
      <c r="CZ240"/>
      <c r="DA240"/>
      <c r="DB240"/>
      <c r="DC240"/>
      <c r="DD240"/>
      <c r="DE240"/>
      <c r="DF240"/>
      <c r="DG240"/>
      <c r="DH240"/>
      <c r="DI240"/>
      <c r="DJ240"/>
      <c r="DK240"/>
      <c r="DL240"/>
      <c r="DM240"/>
      <c r="DN240"/>
      <c r="DO240"/>
      <c r="DP240"/>
      <c r="DQ240"/>
      <c r="DR240"/>
      <c r="DS240"/>
      <c r="DT240"/>
      <c r="DU240"/>
      <c r="DV240"/>
      <c r="DW240"/>
      <c r="DX240"/>
      <c r="DY240"/>
      <c r="DZ240"/>
      <c r="EA240"/>
      <c r="EB240"/>
      <c r="EC240"/>
      <c r="ED240"/>
      <c r="EE240"/>
      <c r="EF240"/>
      <c r="EG240"/>
      <c r="EH240"/>
      <c r="EI240"/>
      <c r="EJ240"/>
      <c r="EK240"/>
      <c r="EL240"/>
      <c r="EM240"/>
      <c r="EN240"/>
      <c r="EO240"/>
      <c r="EP240"/>
      <c r="EQ240"/>
      <c r="ER240"/>
      <c r="ES240"/>
      <c r="ET240"/>
      <c r="EU240"/>
      <c r="EV240"/>
      <c r="EW240"/>
      <c r="EX240"/>
      <c r="EY240"/>
      <c r="EZ240"/>
      <c r="FA240"/>
      <c r="FB240"/>
      <c r="FC240"/>
      <c r="FD240"/>
      <c r="FE240"/>
      <c r="FF240"/>
      <c r="FG240"/>
      <c r="FH240"/>
      <c r="FI240"/>
      <c r="FJ240"/>
      <c r="FK240"/>
      <c r="FL240"/>
      <c r="FM240"/>
      <c r="FN240"/>
      <c r="FO240"/>
      <c r="FP240"/>
      <c r="FQ240"/>
      <c r="FR240"/>
      <c r="FS240"/>
      <c r="FT240"/>
    </row>
    <row r="241" spans="1:176" ht="110.25" x14ac:dyDescent="0.2">
      <c r="A241" s="91" t="s">
        <v>233</v>
      </c>
      <c r="B241" s="18" t="s">
        <v>1225</v>
      </c>
      <c r="C241" s="13"/>
      <c r="D241" s="135"/>
      <c r="E241" s="135"/>
      <c r="F241" s="19"/>
      <c r="G241" s="53" t="str">
        <f>IF(C241="","",IF(C241="Yes","Please describe this program.","Please describe how this is accomplished in absence of formal process or program."))</f>
        <v/>
      </c>
      <c r="H241" s="36">
        <v>49</v>
      </c>
      <c r="I241" s="36" t="s">
        <v>456</v>
      </c>
      <c r="J241" s="75"/>
      <c r="K241" s="78"/>
      <c r="L241" s="76">
        <f t="shared" si="4"/>
        <v>0</v>
      </c>
      <c r="M241" s="113" t="s">
        <v>620</v>
      </c>
      <c r="N241" s="113"/>
      <c r="O241" s="113" t="s">
        <v>1064</v>
      </c>
      <c r="P241" s="114" t="s">
        <v>984</v>
      </c>
      <c r="Q241" s="114" t="s">
        <v>984</v>
      </c>
      <c r="R241" s="114" t="s">
        <v>985</v>
      </c>
      <c r="S241" s="148" t="s">
        <v>1154</v>
      </c>
      <c r="T241" s="114" t="s">
        <v>986</v>
      </c>
      <c r="U241" s="116" t="s">
        <v>987</v>
      </c>
      <c r="V241" s="117" t="s">
        <v>988</v>
      </c>
      <c r="W241"/>
      <c r="X241"/>
      <c r="Y241"/>
      <c r="Z241"/>
      <c r="AA241"/>
      <c r="AB241"/>
      <c r="AC241"/>
      <c r="AD241"/>
      <c r="AE241"/>
      <c r="AF241"/>
      <c r="AG241"/>
      <c r="AH241"/>
      <c r="AI241"/>
      <c r="AJ241"/>
      <c r="AK241"/>
      <c r="AL241"/>
      <c r="AM241"/>
      <c r="AN241"/>
      <c r="AO241"/>
      <c r="AP241"/>
      <c r="AQ241"/>
      <c r="AR241"/>
      <c r="AS241"/>
      <c r="AT241"/>
      <c r="AU241"/>
      <c r="AV241"/>
      <c r="AW241"/>
      <c r="AX241"/>
      <c r="AY241"/>
      <c r="AZ241"/>
      <c r="BA241"/>
      <c r="BB241"/>
      <c r="BC241"/>
      <c r="BD241"/>
      <c r="BE241"/>
      <c r="BF241"/>
      <c r="BG241"/>
      <c r="BH241"/>
      <c r="BI241"/>
      <c r="BJ241"/>
      <c r="BK241"/>
      <c r="BL241"/>
      <c r="BM241"/>
      <c r="BN241"/>
      <c r="BO241"/>
      <c r="BP241"/>
      <c r="BQ241"/>
      <c r="BR241"/>
      <c r="BS241"/>
      <c r="BT241"/>
      <c r="BU241"/>
      <c r="BV241"/>
      <c r="BW241"/>
      <c r="BX241"/>
      <c r="BY241"/>
      <c r="BZ241"/>
      <c r="CA241"/>
      <c r="CB241"/>
      <c r="CC241"/>
      <c r="CD241"/>
      <c r="CE241"/>
      <c r="CF241"/>
      <c r="CG241"/>
      <c r="CH241"/>
      <c r="CI241"/>
      <c r="CJ241"/>
      <c r="CK241"/>
      <c r="CL241"/>
      <c r="CM241"/>
      <c r="CN241"/>
      <c r="CO241"/>
      <c r="CP241"/>
      <c r="CQ241"/>
      <c r="CR241"/>
      <c r="CS241"/>
      <c r="CT241"/>
      <c r="CU241"/>
      <c r="CV241"/>
      <c r="CW241"/>
      <c r="CX241"/>
      <c r="CY241"/>
      <c r="CZ241"/>
      <c r="DA241"/>
      <c r="DB241"/>
      <c r="DC241"/>
      <c r="DD241"/>
      <c r="DE241"/>
      <c r="DF241"/>
      <c r="DG241"/>
      <c r="DH241"/>
      <c r="DI241"/>
      <c r="DJ241"/>
      <c r="DK241"/>
      <c r="DL241"/>
      <c r="DM241"/>
      <c r="DN241"/>
      <c r="DO241"/>
      <c r="DP241"/>
      <c r="DQ241"/>
      <c r="DR241"/>
      <c r="DS241"/>
      <c r="DT241"/>
      <c r="DU241"/>
      <c r="DV241"/>
      <c r="DW241"/>
      <c r="DX241"/>
      <c r="DY241"/>
      <c r="DZ241"/>
      <c r="EA241"/>
      <c r="EB241"/>
      <c r="EC241"/>
      <c r="ED241"/>
      <c r="EE241"/>
      <c r="EF241"/>
      <c r="EG241"/>
      <c r="EH241"/>
      <c r="EI241"/>
      <c r="EJ241"/>
      <c r="EK241"/>
      <c r="EL241"/>
      <c r="EM241"/>
      <c r="EN241"/>
      <c r="EO241"/>
      <c r="EP241"/>
      <c r="EQ241"/>
      <c r="ER241"/>
      <c r="ES241"/>
      <c r="ET241"/>
      <c r="EU241"/>
      <c r="EV241"/>
      <c r="EW241"/>
      <c r="EX241"/>
      <c r="EY241"/>
      <c r="EZ241"/>
      <c r="FA241"/>
      <c r="FB241"/>
      <c r="FC241"/>
      <c r="FD241"/>
      <c r="FE241"/>
      <c r="FF241"/>
      <c r="FG241"/>
      <c r="FH241"/>
      <c r="FI241"/>
      <c r="FJ241"/>
      <c r="FK241"/>
      <c r="FL241"/>
      <c r="FM241"/>
      <c r="FN241"/>
      <c r="FO241"/>
      <c r="FP241"/>
      <c r="FQ241"/>
      <c r="FR241"/>
      <c r="FS241"/>
      <c r="FT241"/>
    </row>
    <row r="242" spans="1:176" ht="47.25" x14ac:dyDescent="0.2">
      <c r="A242" s="91" t="s">
        <v>234</v>
      </c>
      <c r="B242" s="18" t="s">
        <v>306</v>
      </c>
      <c r="C242" s="13"/>
      <c r="D242" s="135"/>
      <c r="E242" s="135"/>
      <c r="F242" s="19"/>
      <c r="G242" s="53"/>
      <c r="H242" s="36">
        <v>53</v>
      </c>
      <c r="I242" s="36" t="s">
        <v>457</v>
      </c>
      <c r="J242" s="75"/>
      <c r="K242" s="78"/>
      <c r="L242" s="76">
        <f t="shared" si="4"/>
        <v>0</v>
      </c>
      <c r="M242" s="113" t="s">
        <v>620</v>
      </c>
      <c r="N242" s="113"/>
      <c r="O242" s="113"/>
      <c r="P242" s="112" t="s">
        <v>783</v>
      </c>
      <c r="Q242" s="112" t="s">
        <v>783</v>
      </c>
      <c r="R242" s="112"/>
      <c r="S242" s="143" t="s">
        <v>1153</v>
      </c>
      <c r="T242" s="114" t="s">
        <v>989</v>
      </c>
      <c r="U242" s="116" t="s">
        <v>990</v>
      </c>
      <c r="V242" s="107" t="s">
        <v>674</v>
      </c>
      <c r="W242"/>
      <c r="X242"/>
      <c r="Y242"/>
      <c r="Z242"/>
      <c r="AA242"/>
      <c r="AB242"/>
      <c r="AC242"/>
      <c r="AD242"/>
      <c r="AE242"/>
      <c r="AF242"/>
      <c r="AG242"/>
      <c r="AH242"/>
      <c r="AI242"/>
      <c r="AJ242"/>
      <c r="AK242"/>
      <c r="AL242"/>
      <c r="AM242"/>
      <c r="AN242"/>
      <c r="AO242"/>
      <c r="AP242"/>
      <c r="AQ242"/>
      <c r="AR242"/>
      <c r="AS242"/>
      <c r="AT242"/>
      <c r="AU242"/>
      <c r="AV242"/>
      <c r="AW242"/>
      <c r="AX242"/>
      <c r="AY242"/>
      <c r="AZ242"/>
      <c r="BA242"/>
      <c r="BB242"/>
      <c r="BC242"/>
      <c r="BD242"/>
      <c r="BE242"/>
      <c r="BF242"/>
      <c r="BG242"/>
      <c r="BH242"/>
      <c r="BI242"/>
      <c r="BJ242"/>
      <c r="BK242"/>
      <c r="BL242"/>
      <c r="BM242"/>
      <c r="BN242"/>
      <c r="BO242"/>
      <c r="BP242"/>
      <c r="BQ242"/>
      <c r="BR242"/>
      <c r="BS242"/>
      <c r="BT242"/>
      <c r="BU242"/>
      <c r="BV242"/>
      <c r="BW242"/>
      <c r="BX242"/>
      <c r="BY242"/>
      <c r="BZ242"/>
      <c r="CA242"/>
      <c r="CB242"/>
      <c r="CC242"/>
      <c r="CD242"/>
      <c r="CE242"/>
      <c r="CF242"/>
      <c r="CG242"/>
      <c r="CH242"/>
      <c r="CI242"/>
      <c r="CJ242"/>
      <c r="CK242"/>
      <c r="CL242"/>
      <c r="CM242"/>
      <c r="CN242"/>
      <c r="CO242"/>
      <c r="CP242"/>
      <c r="CQ242"/>
      <c r="CR242"/>
      <c r="CS242"/>
      <c r="CT242"/>
      <c r="CU242"/>
      <c r="CV242"/>
      <c r="CW242"/>
      <c r="CX242"/>
      <c r="CY242"/>
      <c r="CZ242"/>
      <c r="DA242"/>
      <c r="DB242"/>
      <c r="DC242"/>
      <c r="DD242"/>
      <c r="DE242"/>
      <c r="DF242"/>
      <c r="DG242"/>
      <c r="DH242"/>
      <c r="DI242"/>
      <c r="DJ242"/>
      <c r="DK242"/>
      <c r="DL242"/>
      <c r="DM242"/>
      <c r="DN242"/>
      <c r="DO242"/>
      <c r="DP242"/>
      <c r="DQ242"/>
      <c r="DR242"/>
      <c r="DS242"/>
      <c r="DT242"/>
      <c r="DU242"/>
      <c r="DV242"/>
      <c r="DW242"/>
      <c r="DX242"/>
      <c r="DY242"/>
      <c r="DZ242"/>
      <c r="EA242"/>
      <c r="EB242"/>
      <c r="EC242"/>
      <c r="ED242"/>
      <c r="EE242"/>
      <c r="EF242"/>
      <c r="EG242"/>
      <c r="EH242"/>
      <c r="EI242"/>
      <c r="EJ242"/>
      <c r="EK242"/>
      <c r="EL242"/>
      <c r="EM242"/>
      <c r="EN242"/>
      <c r="EO242"/>
      <c r="EP242"/>
      <c r="EQ242"/>
      <c r="ER242"/>
      <c r="ES242"/>
      <c r="ET242"/>
      <c r="EU242"/>
      <c r="EV242"/>
      <c r="EW242"/>
      <c r="EX242"/>
      <c r="EY242"/>
      <c r="EZ242"/>
      <c r="FA242"/>
      <c r="FB242"/>
      <c r="FC242"/>
      <c r="FD242"/>
      <c r="FE242"/>
      <c r="FF242"/>
      <c r="FG242"/>
      <c r="FH242"/>
      <c r="FI242"/>
      <c r="FJ242"/>
      <c r="FK242"/>
      <c r="FL242"/>
      <c r="FM242"/>
      <c r="FN242"/>
      <c r="FO242"/>
      <c r="FP242"/>
      <c r="FQ242"/>
      <c r="FR242"/>
      <c r="FS242"/>
      <c r="FT242"/>
    </row>
    <row r="243" spans="1:176" ht="28.5" x14ac:dyDescent="0.2">
      <c r="A243" s="91" t="s">
        <v>235</v>
      </c>
      <c r="B243" s="18" t="s">
        <v>505</v>
      </c>
      <c r="C243" s="13"/>
      <c r="D243" s="135"/>
      <c r="E243" s="135"/>
      <c r="F243" s="19"/>
      <c r="G243" s="53"/>
      <c r="H243" s="36"/>
      <c r="I243" s="36" t="s">
        <v>458</v>
      </c>
      <c r="J243" s="75"/>
      <c r="K243" s="78"/>
      <c r="L243" s="76">
        <f t="shared" si="4"/>
        <v>0</v>
      </c>
      <c r="M243" s="113"/>
      <c r="N243" s="113"/>
      <c r="O243" s="113"/>
      <c r="P243" s="112"/>
      <c r="Q243" s="112"/>
      <c r="R243" s="112"/>
      <c r="S243" s="112"/>
      <c r="T243" s="112"/>
      <c r="U243" s="108"/>
      <c r="V243" s="107"/>
      <c r="W243"/>
      <c r="X243"/>
      <c r="Y243"/>
      <c r="Z243"/>
      <c r="AA243"/>
      <c r="AB243"/>
      <c r="AC243"/>
      <c r="AD243"/>
      <c r="AE243"/>
      <c r="AF243"/>
      <c r="AG243"/>
      <c r="AH243"/>
      <c r="AI243"/>
      <c r="AJ243"/>
      <c r="AK243"/>
      <c r="AL243"/>
      <c r="AM243"/>
      <c r="AN243"/>
      <c r="AO243"/>
      <c r="AP243"/>
      <c r="AQ243"/>
      <c r="AR243"/>
      <c r="AS243"/>
      <c r="AT243"/>
      <c r="AU243"/>
      <c r="AV243"/>
      <c r="AW243"/>
      <c r="AX243"/>
      <c r="AY243"/>
      <c r="AZ243"/>
      <c r="BA243"/>
      <c r="BB243"/>
      <c r="BC243"/>
      <c r="BD243"/>
      <c r="BE243"/>
      <c r="BF243"/>
      <c r="BG243"/>
      <c r="BH243"/>
      <c r="BI243"/>
      <c r="BJ243"/>
      <c r="BK243"/>
      <c r="BL243"/>
      <c r="BM243"/>
      <c r="BN243"/>
      <c r="BO243"/>
      <c r="BP243"/>
      <c r="BQ243"/>
      <c r="BR243"/>
      <c r="BS243"/>
      <c r="BT243"/>
      <c r="BU243"/>
      <c r="BV243"/>
      <c r="BW243"/>
      <c r="BX243"/>
      <c r="BY243"/>
      <c r="BZ243"/>
      <c r="CA243"/>
      <c r="CB243"/>
      <c r="CC243"/>
      <c r="CD243"/>
      <c r="CE243"/>
      <c r="CF243"/>
      <c r="CG243"/>
      <c r="CH243"/>
      <c r="CI243"/>
      <c r="CJ243"/>
      <c r="CK243"/>
      <c r="CL243"/>
      <c r="CM243"/>
      <c r="CN243"/>
      <c r="CO243"/>
      <c r="CP243"/>
      <c r="CQ243"/>
      <c r="CR243"/>
      <c r="CS243"/>
      <c r="CT243"/>
      <c r="CU243"/>
      <c r="CV243"/>
      <c r="CW243"/>
      <c r="CX243"/>
      <c r="CY243"/>
      <c r="CZ243"/>
      <c r="DA243"/>
      <c r="DB243"/>
      <c r="DC243"/>
      <c r="DD243"/>
      <c r="DE243"/>
      <c r="DF243"/>
      <c r="DG243"/>
      <c r="DH243"/>
      <c r="DI243"/>
      <c r="DJ243"/>
      <c r="DK243"/>
      <c r="DL243"/>
      <c r="DM243"/>
      <c r="DN243"/>
      <c r="DO243"/>
      <c r="DP243"/>
      <c r="DQ243"/>
      <c r="DR243"/>
      <c r="DS243"/>
      <c r="DT243"/>
      <c r="DU243"/>
      <c r="DV243"/>
      <c r="DW243"/>
      <c r="DX243"/>
      <c r="DY243"/>
      <c r="DZ243"/>
      <c r="EA243"/>
      <c r="EB243"/>
      <c r="EC243"/>
      <c r="ED243"/>
      <c r="EE243"/>
      <c r="EF243"/>
      <c r="EG243"/>
      <c r="EH243"/>
      <c r="EI243"/>
      <c r="EJ243"/>
      <c r="EK243"/>
      <c r="EL243"/>
      <c r="EM243"/>
      <c r="EN243"/>
      <c r="EO243"/>
      <c r="EP243"/>
      <c r="EQ243"/>
      <c r="ER243"/>
      <c r="ES243"/>
      <c r="ET243"/>
      <c r="EU243"/>
      <c r="EV243"/>
      <c r="EW243"/>
      <c r="EX243"/>
      <c r="EY243"/>
      <c r="EZ243"/>
      <c r="FA243"/>
      <c r="FB243"/>
      <c r="FC243"/>
      <c r="FD243"/>
      <c r="FE243"/>
      <c r="FF243"/>
      <c r="FG243"/>
      <c r="FH243"/>
      <c r="FI243"/>
      <c r="FJ243"/>
      <c r="FK243"/>
      <c r="FL243"/>
      <c r="FM243"/>
      <c r="FN243"/>
      <c r="FO243"/>
      <c r="FP243"/>
      <c r="FQ243"/>
      <c r="FR243"/>
      <c r="FS243"/>
      <c r="FT243"/>
    </row>
    <row r="244" spans="1:176" ht="78.75" x14ac:dyDescent="0.2">
      <c r="A244" s="91" t="s">
        <v>236</v>
      </c>
      <c r="B244" s="18" t="s">
        <v>506</v>
      </c>
      <c r="C244" s="13"/>
      <c r="D244" s="135"/>
      <c r="E244" s="135"/>
      <c r="F244" s="19"/>
      <c r="G244" s="53"/>
      <c r="H244" s="36"/>
      <c r="I244" s="36" t="s">
        <v>459</v>
      </c>
      <c r="J244" s="75"/>
      <c r="K244" s="78"/>
      <c r="L244" s="76">
        <f t="shared" si="4"/>
        <v>0</v>
      </c>
      <c r="M244" s="113"/>
      <c r="N244" s="115" t="s">
        <v>1063</v>
      </c>
      <c r="O244" s="115" t="s">
        <v>1076</v>
      </c>
      <c r="P244" s="114" t="s">
        <v>991</v>
      </c>
      <c r="Q244" s="114" t="s">
        <v>991</v>
      </c>
      <c r="R244" s="114" t="s">
        <v>992</v>
      </c>
      <c r="S244" s="148" t="s">
        <v>1159</v>
      </c>
      <c r="T244" s="114" t="s">
        <v>993</v>
      </c>
      <c r="U244" s="116" t="s">
        <v>994</v>
      </c>
      <c r="V244" s="117" t="s">
        <v>995</v>
      </c>
      <c r="W244"/>
      <c r="X244"/>
      <c r="Y244"/>
      <c r="Z244"/>
      <c r="AA244"/>
      <c r="AB244"/>
      <c r="AC244"/>
      <c r="AD244"/>
      <c r="AE244"/>
      <c r="AF244"/>
      <c r="AG244"/>
      <c r="AH244"/>
      <c r="AI244"/>
      <c r="AJ244"/>
      <c r="AK244"/>
      <c r="AL244"/>
      <c r="AM244"/>
      <c r="AN244"/>
      <c r="AO244"/>
      <c r="AP244"/>
      <c r="AQ244"/>
      <c r="AR244"/>
      <c r="AS244"/>
      <c r="AT244"/>
      <c r="AU244"/>
      <c r="AV244"/>
      <c r="AW244"/>
      <c r="AX244"/>
      <c r="AY244"/>
      <c r="AZ244"/>
      <c r="BA244"/>
      <c r="BB244"/>
      <c r="BC244"/>
      <c r="BD244"/>
      <c r="BE244"/>
      <c r="BF244"/>
      <c r="BG244"/>
      <c r="BH244"/>
      <c r="BI244"/>
      <c r="BJ244"/>
      <c r="BK244"/>
      <c r="BL244"/>
      <c r="BM244"/>
      <c r="BN244"/>
      <c r="BO244"/>
      <c r="BP244"/>
      <c r="BQ244"/>
      <c r="BR244"/>
      <c r="BS244"/>
      <c r="BT244"/>
      <c r="BU244"/>
      <c r="BV244"/>
      <c r="BW244"/>
      <c r="BX244"/>
      <c r="BY244"/>
      <c r="BZ244"/>
      <c r="CA244"/>
      <c r="CB244"/>
      <c r="CC244"/>
      <c r="CD244"/>
      <c r="CE244"/>
      <c r="CF244"/>
      <c r="CG244"/>
      <c r="CH244"/>
      <c r="CI244"/>
      <c r="CJ244"/>
      <c r="CK244"/>
      <c r="CL244"/>
      <c r="CM244"/>
      <c r="CN244"/>
      <c r="CO244"/>
      <c r="CP244"/>
      <c r="CQ244"/>
      <c r="CR244"/>
      <c r="CS244"/>
      <c r="CT244"/>
      <c r="CU244"/>
      <c r="CV244"/>
      <c r="CW244"/>
      <c r="CX244"/>
      <c r="CY244"/>
      <c r="CZ244"/>
      <c r="DA244"/>
      <c r="DB244"/>
      <c r="DC244"/>
      <c r="DD244"/>
      <c r="DE244"/>
      <c r="DF244"/>
      <c r="DG244"/>
      <c r="DH244"/>
      <c r="DI244"/>
      <c r="DJ244"/>
      <c r="DK244"/>
      <c r="DL244"/>
      <c r="DM244"/>
      <c r="DN244"/>
      <c r="DO244"/>
      <c r="DP244"/>
      <c r="DQ244"/>
      <c r="DR244"/>
      <c r="DS244"/>
      <c r="DT244"/>
      <c r="DU244"/>
      <c r="DV244"/>
      <c r="DW244"/>
      <c r="DX244"/>
      <c r="DY244"/>
      <c r="DZ244"/>
      <c r="EA244"/>
      <c r="EB244"/>
      <c r="EC244"/>
      <c r="ED244"/>
      <c r="EE244"/>
      <c r="EF244"/>
      <c r="EG244"/>
      <c r="EH244"/>
      <c r="EI244"/>
      <c r="EJ244"/>
      <c r="EK244"/>
      <c r="EL244"/>
      <c r="EM244"/>
      <c r="EN244"/>
      <c r="EO244"/>
      <c r="EP244"/>
      <c r="EQ244"/>
      <c r="ER244"/>
      <c r="ES244"/>
      <c r="ET244"/>
      <c r="EU244"/>
      <c r="EV244"/>
      <c r="EW244"/>
      <c r="EX244"/>
      <c r="EY244"/>
      <c r="EZ244"/>
      <c r="FA244"/>
      <c r="FB244"/>
      <c r="FC244"/>
      <c r="FD244"/>
      <c r="FE244"/>
      <c r="FF244"/>
      <c r="FG244"/>
      <c r="FH244"/>
      <c r="FI244"/>
      <c r="FJ244"/>
      <c r="FK244"/>
      <c r="FL244"/>
      <c r="FM244"/>
      <c r="FN244"/>
      <c r="FO244"/>
      <c r="FP244"/>
      <c r="FQ244"/>
      <c r="FR244"/>
      <c r="FS244"/>
      <c r="FT244"/>
    </row>
    <row r="245" spans="1:176" ht="47.25" x14ac:dyDescent="0.2">
      <c r="A245" s="90" t="s">
        <v>237</v>
      </c>
      <c r="B245" s="18" t="s">
        <v>1226</v>
      </c>
      <c r="C245" s="13"/>
      <c r="D245" s="135"/>
      <c r="E245" s="135"/>
      <c r="F245" s="19"/>
      <c r="G245" s="63" t="str">
        <f>IF(C245="","",IF(C245="Yes","Please describe these controls.",""))</f>
        <v/>
      </c>
      <c r="H245" s="36">
        <v>16</v>
      </c>
      <c r="I245" s="36" t="s">
        <v>410</v>
      </c>
      <c r="J245" s="75"/>
      <c r="K245" s="78"/>
      <c r="L245" s="76">
        <f t="shared" si="4"/>
        <v>0</v>
      </c>
      <c r="M245" s="113"/>
      <c r="N245" s="113"/>
      <c r="O245" s="115" t="s">
        <v>1077</v>
      </c>
      <c r="P245" s="114" t="s">
        <v>996</v>
      </c>
      <c r="Q245" s="114" t="s">
        <v>996</v>
      </c>
      <c r="R245" s="114" t="s">
        <v>997</v>
      </c>
      <c r="S245" s="143" t="s">
        <v>1138</v>
      </c>
      <c r="T245" s="114" t="s">
        <v>998</v>
      </c>
      <c r="U245" s="116" t="s">
        <v>999</v>
      </c>
      <c r="V245" s="107" t="s">
        <v>874</v>
      </c>
      <c r="W245"/>
      <c r="X245"/>
      <c r="Y245"/>
      <c r="Z245"/>
      <c r="AA245"/>
      <c r="AB245"/>
      <c r="AC245"/>
      <c r="AD245"/>
      <c r="AE245"/>
      <c r="AF245"/>
      <c r="AG245"/>
      <c r="AH245"/>
      <c r="AI245"/>
      <c r="AJ245"/>
      <c r="AK245"/>
      <c r="AL245"/>
      <c r="AM245"/>
      <c r="AN245"/>
      <c r="AO245"/>
      <c r="AP245"/>
      <c r="AQ245"/>
      <c r="AR245"/>
      <c r="AS245"/>
      <c r="AT245"/>
      <c r="AU245"/>
      <c r="AV245"/>
      <c r="AW245"/>
      <c r="AX245"/>
      <c r="AY245"/>
      <c r="AZ245"/>
      <c r="BA245"/>
      <c r="BB245"/>
      <c r="BC245"/>
      <c r="BD245"/>
      <c r="BE245"/>
      <c r="BF245"/>
      <c r="BG245"/>
      <c r="BH245"/>
      <c r="BI245"/>
      <c r="BJ245"/>
      <c r="BK245"/>
      <c r="BL245"/>
      <c r="BM245"/>
      <c r="BN245"/>
      <c r="BO245"/>
      <c r="BP245"/>
      <c r="BQ245"/>
      <c r="BR245"/>
      <c r="BS245"/>
      <c r="BT245"/>
      <c r="BU245"/>
      <c r="BV245"/>
      <c r="BW245"/>
      <c r="BX245"/>
      <c r="BY245"/>
      <c r="BZ245"/>
      <c r="CA245"/>
      <c r="CB245"/>
      <c r="CC245"/>
      <c r="CD245"/>
      <c r="CE245"/>
      <c r="CF245"/>
      <c r="CG245"/>
      <c r="CH245"/>
      <c r="CI245"/>
      <c r="CJ245"/>
      <c r="CK245"/>
      <c r="CL245"/>
      <c r="CM245"/>
      <c r="CN245"/>
      <c r="CO245"/>
      <c r="CP245"/>
      <c r="CQ245"/>
      <c r="CR245"/>
      <c r="CS245"/>
      <c r="CT245"/>
      <c r="CU245"/>
      <c r="CV245"/>
      <c r="CW245"/>
      <c r="CX245"/>
      <c r="CY245"/>
      <c r="CZ245"/>
      <c r="DA245"/>
      <c r="DB245"/>
      <c r="DC245"/>
      <c r="DD245"/>
      <c r="DE245"/>
      <c r="DF245"/>
      <c r="DG245"/>
      <c r="DH245"/>
      <c r="DI245"/>
      <c r="DJ245"/>
      <c r="DK245"/>
      <c r="DL245"/>
      <c r="DM245"/>
      <c r="DN245"/>
      <c r="DO245"/>
      <c r="DP245"/>
      <c r="DQ245"/>
      <c r="DR245"/>
      <c r="DS245"/>
      <c r="DT245"/>
      <c r="DU245"/>
      <c r="DV245"/>
      <c r="DW245"/>
      <c r="DX245"/>
      <c r="DY245"/>
      <c r="DZ245"/>
      <c r="EA245"/>
      <c r="EB245"/>
      <c r="EC245"/>
      <c r="ED245"/>
      <c r="EE245"/>
      <c r="EF245"/>
      <c r="EG245"/>
      <c r="EH245"/>
      <c r="EI245"/>
      <c r="EJ245"/>
      <c r="EK245"/>
      <c r="EL245"/>
      <c r="EM245"/>
      <c r="EN245"/>
      <c r="EO245"/>
      <c r="EP245"/>
      <c r="EQ245"/>
      <c r="ER245"/>
      <c r="ES245"/>
      <c r="ET245"/>
      <c r="EU245"/>
      <c r="EV245"/>
      <c r="EW245"/>
      <c r="EX245"/>
      <c r="EY245"/>
      <c r="EZ245"/>
      <c r="FA245"/>
      <c r="FB245"/>
      <c r="FC245"/>
      <c r="FD245"/>
      <c r="FE245"/>
      <c r="FF245"/>
      <c r="FG245"/>
      <c r="FH245"/>
      <c r="FI245"/>
      <c r="FJ245"/>
      <c r="FK245"/>
      <c r="FL245"/>
      <c r="FM245"/>
      <c r="FN245"/>
      <c r="FO245"/>
      <c r="FP245"/>
      <c r="FQ245"/>
      <c r="FR245"/>
      <c r="FS245"/>
      <c r="FT245"/>
    </row>
    <row r="246" spans="1:176" ht="18" x14ac:dyDescent="0.2">
      <c r="A246" s="91" t="s">
        <v>238</v>
      </c>
      <c r="B246" s="18" t="s">
        <v>340</v>
      </c>
      <c r="C246" s="13"/>
      <c r="D246" s="135"/>
      <c r="E246" s="135"/>
      <c r="F246" s="19"/>
      <c r="G246" s="53"/>
      <c r="H246" s="36"/>
      <c r="I246" s="36"/>
      <c r="J246" s="75"/>
      <c r="K246" s="78"/>
      <c r="L246" s="76">
        <f t="shared" si="4"/>
        <v>0</v>
      </c>
      <c r="M246" s="113"/>
      <c r="N246" s="113"/>
      <c r="O246" s="113"/>
      <c r="P246" s="112" t="s">
        <v>700</v>
      </c>
      <c r="Q246" s="112" t="s">
        <v>700</v>
      </c>
      <c r="R246" s="112"/>
      <c r="S246" s="112"/>
      <c r="T246" s="112"/>
      <c r="U246" s="108" t="s">
        <v>745</v>
      </c>
      <c r="V246" s="107" t="s">
        <v>664</v>
      </c>
      <c r="W246"/>
      <c r="X246"/>
      <c r="Y246"/>
      <c r="Z246"/>
      <c r="AA246"/>
      <c r="AB246"/>
      <c r="AC246"/>
      <c r="AD246"/>
      <c r="AE246"/>
      <c r="AF246"/>
      <c r="AG246"/>
      <c r="AH246"/>
      <c r="AI246"/>
      <c r="AJ246"/>
      <c r="AK246"/>
      <c r="AL246"/>
      <c r="AM246"/>
      <c r="AN246"/>
      <c r="AO246"/>
      <c r="AP246"/>
      <c r="AQ246"/>
      <c r="AR246"/>
      <c r="AS246"/>
      <c r="AT246"/>
      <c r="AU246"/>
      <c r="AV246"/>
      <c r="AW246"/>
      <c r="AX246"/>
      <c r="AY246"/>
      <c r="AZ246"/>
      <c r="BA246"/>
      <c r="BB246"/>
      <c r="BC246"/>
      <c r="BD246"/>
      <c r="BE246"/>
      <c r="BF246"/>
      <c r="BG246"/>
      <c r="BH246"/>
      <c r="BI246"/>
      <c r="BJ246"/>
      <c r="BK246"/>
      <c r="BL246"/>
      <c r="BM246"/>
      <c r="BN246"/>
      <c r="BO246"/>
      <c r="BP246"/>
      <c r="BQ246"/>
      <c r="BR246"/>
      <c r="BS246"/>
      <c r="BT246"/>
      <c r="BU246"/>
      <c r="BV246"/>
      <c r="BW246"/>
      <c r="BX246"/>
      <c r="BY246"/>
      <c r="BZ246"/>
      <c r="CA246"/>
      <c r="CB246"/>
      <c r="CC246"/>
      <c r="CD246"/>
      <c r="CE246"/>
      <c r="CF246"/>
      <c r="CG246"/>
      <c r="CH246"/>
      <c r="CI246"/>
      <c r="CJ246"/>
      <c r="CK246"/>
      <c r="CL246"/>
      <c r="CM246"/>
      <c r="CN246"/>
      <c r="CO246"/>
      <c r="CP246"/>
      <c r="CQ246"/>
      <c r="CR246"/>
      <c r="CS246"/>
      <c r="CT246"/>
      <c r="CU246"/>
      <c r="CV246"/>
      <c r="CW246"/>
      <c r="CX246"/>
      <c r="CY246"/>
      <c r="CZ246"/>
      <c r="DA246"/>
      <c r="DB246"/>
      <c r="DC246"/>
      <c r="DD246"/>
      <c r="DE246"/>
      <c r="DF246"/>
      <c r="DG246"/>
      <c r="DH246"/>
      <c r="DI246"/>
      <c r="DJ246"/>
      <c r="DK246"/>
      <c r="DL246"/>
      <c r="DM246"/>
      <c r="DN246"/>
      <c r="DO246"/>
      <c r="DP246"/>
      <c r="DQ246"/>
      <c r="DR246"/>
      <c r="DS246"/>
      <c r="DT246"/>
      <c r="DU246"/>
      <c r="DV246"/>
      <c r="DW246"/>
      <c r="DX246"/>
      <c r="DY246"/>
      <c r="DZ246"/>
      <c r="EA246"/>
      <c r="EB246"/>
      <c r="EC246"/>
      <c r="ED246"/>
      <c r="EE246"/>
      <c r="EF246"/>
      <c r="EG246"/>
      <c r="EH246"/>
      <c r="EI246"/>
      <c r="EJ246"/>
      <c r="EK246"/>
      <c r="EL246"/>
      <c r="EM246"/>
      <c r="EN246"/>
      <c r="EO246"/>
      <c r="EP246"/>
      <c r="EQ246"/>
      <c r="ER246"/>
      <c r="ES246"/>
      <c r="ET246"/>
      <c r="EU246"/>
      <c r="EV246"/>
      <c r="EW246"/>
      <c r="EX246"/>
      <c r="EY246"/>
      <c r="EZ246"/>
      <c r="FA246"/>
      <c r="FB246"/>
      <c r="FC246"/>
      <c r="FD246"/>
      <c r="FE246"/>
      <c r="FF246"/>
      <c r="FG246"/>
      <c r="FH246"/>
      <c r="FI246"/>
      <c r="FJ246"/>
      <c r="FK246"/>
      <c r="FL246"/>
      <c r="FM246"/>
      <c r="FN246"/>
      <c r="FO246"/>
      <c r="FP246"/>
      <c r="FQ246"/>
      <c r="FR246"/>
      <c r="FS246"/>
      <c r="FT246"/>
    </row>
    <row r="247" spans="1:176" ht="47.25" x14ac:dyDescent="0.2">
      <c r="A247" s="91" t="s">
        <v>247</v>
      </c>
      <c r="B247" s="18" t="s">
        <v>596</v>
      </c>
      <c r="C247" s="13"/>
      <c r="D247" s="135"/>
      <c r="E247" s="135"/>
      <c r="F247" s="19"/>
      <c r="G247" s="53" t="str">
        <f>IF(C247="","",IF(C247="Yes","Please describe how the antimalware is maintained and kept up-to-date.","Please describe any plans to install antimalware on all end nodes."))</f>
        <v/>
      </c>
      <c r="H247" s="36"/>
      <c r="I247" s="36"/>
      <c r="J247" s="75"/>
      <c r="K247" s="78"/>
      <c r="L247" s="76">
        <f t="shared" si="4"/>
        <v>0</v>
      </c>
      <c r="M247" s="113"/>
      <c r="N247" s="113"/>
      <c r="O247" s="115" t="s">
        <v>1078</v>
      </c>
      <c r="P247" s="112" t="s">
        <v>971</v>
      </c>
      <c r="Q247" s="112" t="s">
        <v>971</v>
      </c>
      <c r="R247" s="112" t="s">
        <v>1000</v>
      </c>
      <c r="S247" s="143" t="s">
        <v>1155</v>
      </c>
      <c r="T247" s="114" t="s">
        <v>1001</v>
      </c>
      <c r="U247" s="108" t="s">
        <v>1002</v>
      </c>
      <c r="V247" s="107" t="s">
        <v>975</v>
      </c>
      <c r="W247"/>
      <c r="X247"/>
      <c r="Y247"/>
      <c r="Z247"/>
      <c r="AA247"/>
      <c r="AB247"/>
      <c r="AC247"/>
      <c r="AD247"/>
      <c r="AE247"/>
      <c r="AF247"/>
      <c r="AG247"/>
      <c r="AH247"/>
      <c r="AI247"/>
      <c r="AJ247"/>
      <c r="AK247"/>
      <c r="AL247"/>
      <c r="AM247"/>
      <c r="AN247"/>
      <c r="AO247"/>
      <c r="AP247"/>
      <c r="AQ247"/>
      <c r="AR247"/>
      <c r="AS247"/>
      <c r="AT247"/>
      <c r="AU247"/>
      <c r="AV247"/>
      <c r="AW247"/>
      <c r="AX247"/>
      <c r="AY247"/>
      <c r="AZ247"/>
      <c r="BA247"/>
      <c r="BB247"/>
      <c r="BC247"/>
      <c r="BD247"/>
      <c r="BE247"/>
      <c r="BF247"/>
      <c r="BG247"/>
      <c r="BH247"/>
      <c r="BI247"/>
      <c r="BJ247"/>
      <c r="BK247"/>
      <c r="BL247"/>
      <c r="BM247"/>
      <c r="BN247"/>
      <c r="BO247"/>
      <c r="BP247"/>
      <c r="BQ247"/>
      <c r="BR247"/>
      <c r="BS247"/>
      <c r="BT247"/>
      <c r="BU247"/>
      <c r="BV247"/>
      <c r="BW247"/>
      <c r="BX247"/>
      <c r="BY247"/>
      <c r="BZ247"/>
      <c r="CA247"/>
      <c r="CB247"/>
      <c r="CC247"/>
      <c r="CD247"/>
      <c r="CE247"/>
      <c r="CF247"/>
      <c r="CG247"/>
      <c r="CH247"/>
      <c r="CI247"/>
      <c r="CJ247"/>
      <c r="CK247"/>
      <c r="CL247"/>
      <c r="CM247"/>
      <c r="CN247"/>
      <c r="CO247"/>
      <c r="CP247"/>
      <c r="CQ247"/>
      <c r="CR247"/>
      <c r="CS247"/>
      <c r="CT247"/>
      <c r="CU247"/>
      <c r="CV247"/>
      <c r="CW247"/>
      <c r="CX247"/>
      <c r="CY247"/>
      <c r="CZ247"/>
      <c r="DA247"/>
      <c r="DB247"/>
      <c r="DC247"/>
      <c r="DD247"/>
      <c r="DE247"/>
      <c r="DF247"/>
      <c r="DG247"/>
      <c r="DH247"/>
      <c r="DI247"/>
      <c r="DJ247"/>
      <c r="DK247"/>
      <c r="DL247"/>
      <c r="DM247"/>
      <c r="DN247"/>
      <c r="DO247"/>
      <c r="DP247"/>
      <c r="DQ247"/>
      <c r="DR247"/>
      <c r="DS247"/>
      <c r="DT247"/>
      <c r="DU247"/>
      <c r="DV247"/>
      <c r="DW247"/>
      <c r="DX247"/>
      <c r="DY247"/>
      <c r="DZ247"/>
      <c r="EA247"/>
      <c r="EB247"/>
      <c r="EC247"/>
      <c r="ED247"/>
      <c r="EE247"/>
      <c r="EF247"/>
      <c r="EG247"/>
      <c r="EH247"/>
      <c r="EI247"/>
      <c r="EJ247"/>
      <c r="EK247"/>
      <c r="EL247"/>
      <c r="EM247"/>
      <c r="EN247"/>
      <c r="EO247"/>
      <c r="EP247"/>
      <c r="EQ247"/>
      <c r="ER247"/>
      <c r="ES247"/>
      <c r="ET247"/>
      <c r="EU247"/>
      <c r="EV247"/>
      <c r="EW247"/>
      <c r="EX247"/>
      <c r="EY247"/>
      <c r="EZ247"/>
      <c r="FA247"/>
      <c r="FB247"/>
      <c r="FC247"/>
      <c r="FD247"/>
      <c r="FE247"/>
      <c r="FF247"/>
      <c r="FG247"/>
      <c r="FH247"/>
      <c r="FI247"/>
      <c r="FJ247"/>
      <c r="FK247"/>
      <c r="FL247"/>
      <c r="FM247"/>
      <c r="FN247"/>
      <c r="FO247"/>
      <c r="FP247"/>
      <c r="FQ247"/>
      <c r="FR247"/>
      <c r="FS247"/>
      <c r="FT247"/>
    </row>
    <row r="248" spans="1:176" ht="18" x14ac:dyDescent="0.2">
      <c r="A248" s="91" t="s">
        <v>267</v>
      </c>
      <c r="B248" s="3" t="s">
        <v>155</v>
      </c>
      <c r="C248" s="13"/>
      <c r="D248" s="135"/>
      <c r="E248" s="135"/>
      <c r="F248" s="12"/>
      <c r="G248" s="53" t="str">
        <f>IF(C248="","",IF(C248="Yes","Please describe your endpoint protection strategy.","Please describe your endpoint protection strategy."))</f>
        <v/>
      </c>
      <c r="H248" s="36"/>
      <c r="I248" s="36"/>
      <c r="J248" s="75"/>
      <c r="K248" s="78"/>
      <c r="L248" s="76">
        <f t="shared" si="4"/>
        <v>0</v>
      </c>
      <c r="M248" s="113"/>
      <c r="N248" s="113"/>
      <c r="O248" s="113"/>
      <c r="P248" s="112"/>
      <c r="Q248" s="112"/>
      <c r="R248" s="112"/>
      <c r="S248" s="112"/>
      <c r="T248" s="112"/>
      <c r="U248" s="108" t="s">
        <v>960</v>
      </c>
      <c r="V248" s="107"/>
      <c r="W248"/>
      <c r="X248"/>
      <c r="Y248"/>
      <c r="Z248"/>
      <c r="AA248"/>
      <c r="AB248"/>
      <c r="AC248"/>
      <c r="AD248"/>
      <c r="AE248"/>
      <c r="AF248"/>
      <c r="AG248"/>
      <c r="AH248"/>
      <c r="AI248"/>
      <c r="AJ248"/>
      <c r="AK248"/>
      <c r="AL248"/>
      <c r="AM248"/>
      <c r="AN248"/>
      <c r="AO248"/>
      <c r="AP248"/>
      <c r="AQ248"/>
      <c r="AR248"/>
      <c r="AS248"/>
      <c r="AT248"/>
      <c r="AU248"/>
      <c r="AV248"/>
      <c r="AW248"/>
      <c r="AX248"/>
      <c r="AY248"/>
      <c r="AZ248"/>
      <c r="BA248"/>
      <c r="BB248"/>
      <c r="BC248"/>
      <c r="BD248"/>
      <c r="BE248"/>
      <c r="BF248"/>
      <c r="BG248"/>
      <c r="BH248"/>
      <c r="BI248"/>
      <c r="BJ248"/>
      <c r="BK248"/>
      <c r="BL248"/>
      <c r="BM248"/>
      <c r="BN248"/>
      <c r="BO248"/>
      <c r="BP248"/>
      <c r="BQ248"/>
      <c r="BR248"/>
      <c r="BS248"/>
      <c r="BT248"/>
      <c r="BU248"/>
      <c r="BV248"/>
      <c r="BW248"/>
      <c r="BX248"/>
      <c r="BY248"/>
      <c r="BZ248"/>
      <c r="CA248"/>
      <c r="CB248"/>
      <c r="CC248"/>
      <c r="CD248"/>
      <c r="CE248"/>
      <c r="CF248"/>
      <c r="CG248"/>
      <c r="CH248"/>
      <c r="CI248"/>
      <c r="CJ248"/>
      <c r="CK248"/>
      <c r="CL248"/>
      <c r="CM248"/>
      <c r="CN248"/>
      <c r="CO248"/>
      <c r="CP248"/>
      <c r="CQ248"/>
      <c r="CR248"/>
      <c r="CS248"/>
      <c r="CT248"/>
      <c r="CU248"/>
      <c r="CV248"/>
      <c r="CW248"/>
      <c r="CX248"/>
      <c r="CY248"/>
      <c r="CZ248"/>
      <c r="DA248"/>
      <c r="DB248"/>
      <c r="DC248"/>
      <c r="DD248"/>
      <c r="DE248"/>
      <c r="DF248"/>
      <c r="DG248"/>
      <c r="DH248"/>
      <c r="DI248"/>
      <c r="DJ248"/>
      <c r="DK248"/>
      <c r="DL248"/>
      <c r="DM248"/>
      <c r="DN248"/>
      <c r="DO248"/>
      <c r="DP248"/>
      <c r="DQ248"/>
      <c r="DR248"/>
      <c r="DS248"/>
      <c r="DT248"/>
      <c r="DU248"/>
      <c r="DV248"/>
      <c r="DW248"/>
      <c r="DX248"/>
      <c r="DY248"/>
      <c r="DZ248"/>
      <c r="EA248"/>
      <c r="EB248"/>
      <c r="EC248"/>
      <c r="ED248"/>
      <c r="EE248"/>
      <c r="EF248"/>
      <c r="EG248"/>
      <c r="EH248"/>
      <c r="EI248"/>
      <c r="EJ248"/>
      <c r="EK248"/>
      <c r="EL248"/>
      <c r="EM248"/>
      <c r="EN248"/>
      <c r="EO248"/>
      <c r="EP248"/>
      <c r="EQ248"/>
      <c r="ER248"/>
      <c r="ES248"/>
      <c r="ET248"/>
      <c r="EU248"/>
      <c r="EV248"/>
      <c r="EW248"/>
      <c r="EX248"/>
      <c r="EY248"/>
      <c r="EZ248"/>
      <c r="FA248"/>
      <c r="FB248"/>
      <c r="FC248"/>
      <c r="FD248"/>
      <c r="FE248"/>
      <c r="FF248"/>
      <c r="FG248"/>
      <c r="FH248"/>
      <c r="FI248"/>
      <c r="FJ248"/>
      <c r="FK248"/>
      <c r="FL248"/>
      <c r="FM248"/>
      <c r="FN248"/>
      <c r="FO248"/>
      <c r="FP248"/>
      <c r="FQ248"/>
      <c r="FR248"/>
      <c r="FS248"/>
      <c r="FT248"/>
    </row>
    <row r="249" spans="1:176" ht="31.5" x14ac:dyDescent="0.2">
      <c r="A249" s="91" t="s">
        <v>270</v>
      </c>
      <c r="B249" s="3" t="s">
        <v>125</v>
      </c>
      <c r="C249" s="13"/>
      <c r="D249" s="135"/>
      <c r="E249" s="135"/>
      <c r="F249" s="12"/>
      <c r="G249" s="54" t="str">
        <f>IF(C249="","",IF(C249="Yes","Describe your risk management program, including how you manage supply chain risk. Describe or attach any written policies or procedures. Please indcate the frequency at which this policy is reviewed and updated.","Describe any plans to implement a risk management program or process and how it will address supply chain risk."))</f>
        <v/>
      </c>
      <c r="H249" s="36"/>
      <c r="I249" s="36"/>
      <c r="J249" s="75"/>
      <c r="K249" s="78"/>
      <c r="L249" s="76">
        <f t="shared" si="4"/>
        <v>0</v>
      </c>
      <c r="M249" s="113"/>
      <c r="N249" s="113"/>
      <c r="O249" s="113"/>
      <c r="P249" s="112" t="s">
        <v>1003</v>
      </c>
      <c r="Q249" s="112" t="s">
        <v>1003</v>
      </c>
      <c r="R249" s="112"/>
      <c r="S249" s="143" t="s">
        <v>1089</v>
      </c>
      <c r="T249" s="112" t="s">
        <v>1004</v>
      </c>
      <c r="U249" s="108" t="s">
        <v>797</v>
      </c>
      <c r="V249" s="117" t="s">
        <v>777</v>
      </c>
      <c r="W249"/>
      <c r="X249"/>
      <c r="Y249"/>
      <c r="Z249"/>
      <c r="AA249"/>
      <c r="AB249"/>
      <c r="AC249"/>
      <c r="AD249"/>
      <c r="AE249"/>
      <c r="AF249"/>
      <c r="AG249"/>
      <c r="AH249"/>
      <c r="AI249"/>
      <c r="AJ249"/>
      <c r="AK249"/>
      <c r="AL249"/>
      <c r="AM249"/>
      <c r="AN249"/>
      <c r="AO249"/>
      <c r="AP249"/>
      <c r="AQ249"/>
      <c r="AR249"/>
      <c r="AS249"/>
      <c r="AT249"/>
      <c r="AU249"/>
      <c r="AV249"/>
      <c r="AW249"/>
      <c r="AX249"/>
      <c r="AY249"/>
      <c r="AZ249"/>
      <c r="BA249"/>
      <c r="BB249"/>
      <c r="BC249"/>
      <c r="BD249"/>
      <c r="BE249"/>
      <c r="BF249"/>
      <c r="BG249"/>
      <c r="BH249"/>
      <c r="BI249"/>
      <c r="BJ249"/>
      <c r="BK249"/>
      <c r="BL249"/>
      <c r="BM249"/>
      <c r="BN249"/>
      <c r="BO249"/>
      <c r="BP249"/>
      <c r="BQ249"/>
      <c r="BR249"/>
      <c r="BS249"/>
      <c r="BT249"/>
      <c r="BU249"/>
      <c r="BV249"/>
      <c r="BW249"/>
      <c r="BX249"/>
      <c r="BY249"/>
      <c r="BZ249"/>
      <c r="CA249"/>
      <c r="CB249"/>
      <c r="CC249"/>
      <c r="CD249"/>
      <c r="CE249"/>
      <c r="CF249"/>
      <c r="CG249"/>
      <c r="CH249"/>
      <c r="CI249"/>
      <c r="CJ249"/>
      <c r="CK249"/>
      <c r="CL249"/>
      <c r="CM249"/>
      <c r="CN249"/>
      <c r="CO249"/>
      <c r="CP249"/>
      <c r="CQ249"/>
      <c r="CR249"/>
      <c r="CS249"/>
      <c r="CT249"/>
      <c r="CU249"/>
      <c r="CV249"/>
      <c r="CW249"/>
      <c r="CX249"/>
      <c r="CY249"/>
      <c r="CZ249"/>
      <c r="DA249"/>
      <c r="DB249"/>
      <c r="DC249"/>
      <c r="DD249"/>
      <c r="DE249"/>
      <c r="DF249"/>
      <c r="DG249"/>
      <c r="DH249"/>
      <c r="DI249"/>
      <c r="DJ249"/>
      <c r="DK249"/>
      <c r="DL249"/>
      <c r="DM249"/>
      <c r="DN249"/>
      <c r="DO249"/>
      <c r="DP249"/>
      <c r="DQ249"/>
      <c r="DR249"/>
      <c r="DS249"/>
      <c r="DT249"/>
      <c r="DU249"/>
      <c r="DV249"/>
      <c r="DW249"/>
      <c r="DX249"/>
      <c r="DY249"/>
      <c r="DZ249"/>
      <c r="EA249"/>
      <c r="EB249"/>
      <c r="EC249"/>
      <c r="ED249"/>
      <c r="EE249"/>
      <c r="EF249"/>
      <c r="EG249"/>
      <c r="EH249"/>
      <c r="EI249"/>
      <c r="EJ249"/>
      <c r="EK249"/>
      <c r="EL249"/>
      <c r="EM249"/>
      <c r="EN249"/>
      <c r="EO249"/>
      <c r="EP249"/>
      <c r="EQ249"/>
      <c r="ER249"/>
      <c r="ES249"/>
      <c r="ET249"/>
      <c r="EU249"/>
      <c r="EV249"/>
      <c r="EW249"/>
      <c r="EX249"/>
      <c r="EY249"/>
      <c r="EZ249"/>
      <c r="FA249"/>
      <c r="FB249"/>
      <c r="FC249"/>
      <c r="FD249"/>
      <c r="FE249"/>
      <c r="FF249"/>
      <c r="FG249"/>
      <c r="FH249"/>
      <c r="FI249"/>
      <c r="FJ249"/>
      <c r="FK249"/>
      <c r="FL249"/>
      <c r="FM249"/>
      <c r="FN249"/>
      <c r="FO249"/>
      <c r="FP249"/>
      <c r="FQ249"/>
      <c r="FR249"/>
      <c r="FS249"/>
      <c r="FT249"/>
    </row>
    <row r="250" spans="1:176" ht="18" x14ac:dyDescent="0.2">
      <c r="A250" s="91" t="s">
        <v>274</v>
      </c>
      <c r="B250" s="4" t="s">
        <v>132</v>
      </c>
      <c r="C250" s="13"/>
      <c r="D250" s="135"/>
      <c r="E250" s="135"/>
      <c r="F250" s="12"/>
      <c r="G250" s="54" t="str">
        <f>IF(C250="","",IF(C250="Yes","Please provide a copy of the most recent audit.","State any plans to have a SOC 2 Type II audit conducted."))</f>
        <v/>
      </c>
      <c r="H250" s="36"/>
      <c r="I250" s="36"/>
      <c r="J250" s="75"/>
      <c r="K250" s="78"/>
      <c r="L250" s="76">
        <f t="shared" si="4"/>
        <v>0</v>
      </c>
      <c r="M250" s="113"/>
      <c r="N250" s="113"/>
      <c r="O250" s="113"/>
      <c r="P250" s="112"/>
      <c r="Q250" s="112"/>
      <c r="R250" s="112"/>
      <c r="S250" s="112"/>
      <c r="T250" s="112"/>
      <c r="U250" s="108"/>
      <c r="V250" s="107"/>
      <c r="W250"/>
      <c r="X250"/>
      <c r="Y250"/>
      <c r="Z250"/>
      <c r="AA250"/>
      <c r="AB250"/>
      <c r="AC250"/>
      <c r="AD250"/>
      <c r="AE250"/>
      <c r="AF250"/>
      <c r="AG250"/>
      <c r="AH250"/>
      <c r="AI250"/>
      <c r="AJ250"/>
      <c r="AK250"/>
      <c r="AL250"/>
      <c r="AM250"/>
      <c r="AN250"/>
      <c r="AO250"/>
      <c r="AP250"/>
      <c r="AQ250"/>
      <c r="AR250"/>
      <c r="AS250"/>
      <c r="AT250"/>
      <c r="AU250"/>
      <c r="AV250"/>
      <c r="AW250"/>
      <c r="AX250"/>
      <c r="AY250"/>
      <c r="AZ250"/>
      <c r="BA250"/>
      <c r="BB250"/>
      <c r="BC250"/>
      <c r="BD250"/>
      <c r="BE250"/>
      <c r="BF250"/>
      <c r="BG250"/>
      <c r="BH250"/>
      <c r="BI250"/>
      <c r="BJ250"/>
      <c r="BK250"/>
      <c r="BL250"/>
      <c r="BM250"/>
      <c r="BN250"/>
      <c r="BO250"/>
      <c r="BP250"/>
      <c r="BQ250"/>
      <c r="BR250"/>
      <c r="BS250"/>
      <c r="BT250"/>
      <c r="BU250"/>
      <c r="BV250"/>
      <c r="BW250"/>
      <c r="BX250"/>
      <c r="BY250"/>
      <c r="BZ250"/>
      <c r="CA250"/>
      <c r="CB250"/>
      <c r="CC250"/>
      <c r="CD250"/>
      <c r="CE250"/>
      <c r="CF250"/>
      <c r="CG250"/>
      <c r="CH250"/>
      <c r="CI250"/>
      <c r="CJ250"/>
      <c r="CK250"/>
      <c r="CL250"/>
      <c r="CM250"/>
      <c r="CN250"/>
      <c r="CO250"/>
      <c r="CP250"/>
      <c r="CQ250"/>
      <c r="CR250"/>
      <c r="CS250"/>
      <c r="CT250"/>
      <c r="CU250"/>
      <c r="CV250"/>
      <c r="CW250"/>
      <c r="CX250"/>
      <c r="CY250"/>
      <c r="CZ250"/>
      <c r="DA250"/>
      <c r="DB250"/>
      <c r="DC250"/>
      <c r="DD250"/>
      <c r="DE250"/>
      <c r="DF250"/>
      <c r="DG250"/>
      <c r="DH250"/>
      <c r="DI250"/>
      <c r="DJ250"/>
      <c r="DK250"/>
      <c r="DL250"/>
      <c r="DM250"/>
      <c r="DN250"/>
      <c r="DO250"/>
      <c r="DP250"/>
      <c r="DQ250"/>
      <c r="DR250"/>
      <c r="DS250"/>
      <c r="DT250"/>
      <c r="DU250"/>
      <c r="DV250"/>
      <c r="DW250"/>
      <c r="DX250"/>
      <c r="DY250"/>
      <c r="DZ250"/>
      <c r="EA250"/>
      <c r="EB250"/>
      <c r="EC250"/>
      <c r="ED250"/>
      <c r="EE250"/>
      <c r="EF250"/>
      <c r="EG250"/>
      <c r="EH250"/>
      <c r="EI250"/>
      <c r="EJ250"/>
      <c r="EK250"/>
      <c r="EL250"/>
      <c r="EM250"/>
      <c r="EN250"/>
      <c r="EO250"/>
      <c r="EP250"/>
      <c r="EQ250"/>
      <c r="ER250"/>
      <c r="ES250"/>
      <c r="ET250"/>
      <c r="EU250"/>
      <c r="EV250"/>
      <c r="EW250"/>
      <c r="EX250"/>
      <c r="EY250"/>
      <c r="EZ250"/>
      <c r="FA250"/>
      <c r="FB250"/>
      <c r="FC250"/>
      <c r="FD250"/>
      <c r="FE250"/>
      <c r="FF250"/>
      <c r="FG250"/>
      <c r="FH250"/>
      <c r="FI250"/>
      <c r="FJ250"/>
      <c r="FK250"/>
      <c r="FL250"/>
      <c r="FM250"/>
      <c r="FN250"/>
      <c r="FO250"/>
      <c r="FP250"/>
      <c r="FQ250"/>
      <c r="FR250"/>
      <c r="FS250"/>
      <c r="FT250"/>
    </row>
    <row r="251" spans="1:176" ht="28.5" x14ac:dyDescent="0.2">
      <c r="A251" s="91" t="s">
        <v>275</v>
      </c>
      <c r="B251" s="35" t="s">
        <v>597</v>
      </c>
      <c r="C251" s="13"/>
      <c r="D251" s="135"/>
      <c r="E251" s="135"/>
      <c r="F251" s="12"/>
      <c r="G251" s="54" t="str">
        <f>IF(C251="","",IF(C251="Yes","Please provide any currently effective certifications.","State any plans to obtain such compliance certifications."))</f>
        <v/>
      </c>
      <c r="H251" s="36"/>
      <c r="I251" s="36"/>
      <c r="J251" s="75"/>
      <c r="K251" s="78"/>
      <c r="L251" s="76">
        <f t="shared" si="4"/>
        <v>0</v>
      </c>
      <c r="M251" s="113"/>
      <c r="N251" s="113"/>
      <c r="O251" s="113"/>
      <c r="P251" s="112"/>
      <c r="Q251" s="112"/>
      <c r="R251" s="112"/>
      <c r="S251" s="112"/>
      <c r="T251" s="112"/>
      <c r="U251" s="108"/>
      <c r="V251" s="107"/>
      <c r="W251"/>
      <c r="X251"/>
      <c r="Y251"/>
      <c r="Z251"/>
      <c r="AA251"/>
      <c r="AB251"/>
      <c r="AC251"/>
      <c r="AD251"/>
      <c r="AE251"/>
      <c r="AF251"/>
      <c r="AG251"/>
      <c r="AH251"/>
      <c r="AI251"/>
      <c r="AJ251"/>
      <c r="AK251"/>
      <c r="AL251"/>
      <c r="AM251"/>
      <c r="AN251"/>
      <c r="AO251"/>
      <c r="AP251"/>
      <c r="AQ251"/>
      <c r="AR251"/>
      <c r="AS251"/>
      <c r="AT251"/>
      <c r="AU251"/>
      <c r="AV251"/>
      <c r="AW251"/>
      <c r="AX251"/>
      <c r="AY251"/>
      <c r="AZ251"/>
      <c r="BA251"/>
      <c r="BB251"/>
      <c r="BC251"/>
      <c r="BD251"/>
      <c r="BE251"/>
      <c r="BF251"/>
      <c r="BG251"/>
      <c r="BH251"/>
      <c r="BI251"/>
      <c r="BJ251"/>
      <c r="BK251"/>
      <c r="BL251"/>
      <c r="BM251"/>
      <c r="BN251"/>
      <c r="BO251"/>
      <c r="BP251"/>
      <c r="BQ251"/>
      <c r="BR251"/>
      <c r="BS251"/>
      <c r="BT251"/>
      <c r="BU251"/>
      <c r="BV251"/>
      <c r="BW251"/>
      <c r="BX251"/>
      <c r="BY251"/>
      <c r="BZ251"/>
      <c r="CA251"/>
      <c r="CB251"/>
      <c r="CC251"/>
      <c r="CD251"/>
      <c r="CE251"/>
      <c r="CF251"/>
      <c r="CG251"/>
      <c r="CH251"/>
      <c r="CI251"/>
      <c r="CJ251"/>
      <c r="CK251"/>
      <c r="CL251"/>
      <c r="CM251"/>
      <c r="CN251"/>
      <c r="CO251"/>
      <c r="CP251"/>
      <c r="CQ251"/>
      <c r="CR251"/>
      <c r="CS251"/>
      <c r="CT251"/>
      <c r="CU251"/>
      <c r="CV251"/>
      <c r="CW251"/>
      <c r="CX251"/>
      <c r="CY251"/>
      <c r="CZ251"/>
      <c r="DA251"/>
      <c r="DB251"/>
      <c r="DC251"/>
      <c r="DD251"/>
      <c r="DE251"/>
      <c r="DF251"/>
      <c r="DG251"/>
      <c r="DH251"/>
      <c r="DI251"/>
      <c r="DJ251"/>
      <c r="DK251"/>
      <c r="DL251"/>
      <c r="DM251"/>
      <c r="DN251"/>
      <c r="DO251"/>
      <c r="DP251"/>
      <c r="DQ251"/>
      <c r="DR251"/>
      <c r="DS251"/>
      <c r="DT251"/>
      <c r="DU251"/>
      <c r="DV251"/>
      <c r="DW251"/>
      <c r="DX251"/>
      <c r="DY251"/>
      <c r="DZ251"/>
      <c r="EA251"/>
      <c r="EB251"/>
      <c r="EC251"/>
      <c r="ED251"/>
      <c r="EE251"/>
      <c r="EF251"/>
      <c r="EG251"/>
      <c r="EH251"/>
      <c r="EI251"/>
      <c r="EJ251"/>
      <c r="EK251"/>
      <c r="EL251"/>
      <c r="EM251"/>
      <c r="EN251"/>
      <c r="EO251"/>
      <c r="EP251"/>
      <c r="EQ251"/>
      <c r="ER251"/>
      <c r="ES251"/>
      <c r="ET251"/>
      <c r="EU251"/>
      <c r="EV251"/>
      <c r="EW251"/>
      <c r="EX251"/>
      <c r="EY251"/>
      <c r="EZ251"/>
      <c r="FA251"/>
      <c r="FB251"/>
      <c r="FC251"/>
      <c r="FD251"/>
      <c r="FE251"/>
      <c r="FF251"/>
      <c r="FG251"/>
      <c r="FH251"/>
      <c r="FI251"/>
      <c r="FJ251"/>
      <c r="FK251"/>
      <c r="FL251"/>
      <c r="FM251"/>
      <c r="FN251"/>
      <c r="FO251"/>
      <c r="FP251"/>
      <c r="FQ251"/>
      <c r="FR251"/>
      <c r="FS251"/>
      <c r="FT251"/>
    </row>
    <row r="252" spans="1:176" ht="56.25" customHeight="1" x14ac:dyDescent="0.2">
      <c r="A252" s="91" t="s">
        <v>285</v>
      </c>
      <c r="B252" s="35" t="s">
        <v>1227</v>
      </c>
      <c r="C252" s="13"/>
      <c r="D252" s="135"/>
      <c r="E252" s="135"/>
      <c r="F252" s="12"/>
      <c r="G252" s="53"/>
      <c r="H252" s="36"/>
      <c r="I252" s="36"/>
      <c r="J252" s="75"/>
      <c r="K252" s="78"/>
      <c r="L252" s="76">
        <f t="shared" si="4"/>
        <v>0</v>
      </c>
      <c r="M252" s="113"/>
      <c r="N252" s="113"/>
      <c r="O252" s="113"/>
      <c r="P252" s="112"/>
      <c r="Q252" s="112"/>
      <c r="R252" s="112"/>
      <c r="S252" s="112"/>
      <c r="T252" s="112"/>
      <c r="U252" s="108"/>
      <c r="V252" s="107"/>
      <c r="W252"/>
      <c r="X252"/>
      <c r="Y252"/>
      <c r="Z252"/>
      <c r="AA252"/>
      <c r="AB252"/>
      <c r="AC252"/>
      <c r="AD252"/>
      <c r="AE252"/>
      <c r="AF252"/>
      <c r="AG252"/>
      <c r="AH252"/>
      <c r="AI252"/>
      <c r="AJ252"/>
      <c r="AK252"/>
      <c r="AL252"/>
      <c r="AM252"/>
      <c r="AN252"/>
      <c r="AO252"/>
      <c r="AP252"/>
      <c r="AQ252"/>
      <c r="AR252"/>
      <c r="AS252"/>
      <c r="AT252"/>
      <c r="AU252"/>
      <c r="AV252"/>
      <c r="AW252"/>
      <c r="AX252"/>
      <c r="AY252"/>
      <c r="AZ252"/>
      <c r="BA252"/>
      <c r="BB252"/>
      <c r="BC252"/>
      <c r="BD252"/>
      <c r="BE252"/>
      <c r="BF252"/>
      <c r="BG252"/>
      <c r="BH252"/>
      <c r="BI252"/>
      <c r="BJ252"/>
      <c r="BK252"/>
      <c r="BL252"/>
      <c r="BM252"/>
      <c r="BN252"/>
      <c r="BO252"/>
      <c r="BP252"/>
      <c r="BQ252"/>
      <c r="BR252"/>
      <c r="BS252"/>
      <c r="BT252"/>
      <c r="BU252"/>
      <c r="BV252"/>
      <c r="BW252"/>
      <c r="BX252"/>
      <c r="BY252"/>
      <c r="BZ252"/>
      <c r="CA252"/>
      <c r="CB252"/>
      <c r="CC252"/>
      <c r="CD252"/>
      <c r="CE252"/>
      <c r="CF252"/>
      <c r="CG252"/>
      <c r="CH252"/>
      <c r="CI252"/>
      <c r="CJ252"/>
      <c r="CK252"/>
      <c r="CL252"/>
      <c r="CM252"/>
      <c r="CN252"/>
      <c r="CO252"/>
      <c r="CP252"/>
      <c r="CQ252"/>
      <c r="CR252"/>
      <c r="CS252"/>
      <c r="CT252"/>
      <c r="CU252"/>
      <c r="CV252"/>
      <c r="CW252"/>
      <c r="CX252"/>
      <c r="CY252"/>
      <c r="CZ252"/>
      <c r="DA252"/>
      <c r="DB252"/>
      <c r="DC252"/>
      <c r="DD252"/>
      <c r="DE252"/>
      <c r="DF252"/>
      <c r="DG252"/>
      <c r="DH252"/>
      <c r="DI252"/>
      <c r="DJ252"/>
      <c r="DK252"/>
      <c r="DL252"/>
      <c r="DM252"/>
      <c r="DN252"/>
      <c r="DO252"/>
      <c r="DP252"/>
      <c r="DQ252"/>
      <c r="DR252"/>
      <c r="DS252"/>
      <c r="DT252"/>
      <c r="DU252"/>
      <c r="DV252"/>
      <c r="DW252"/>
      <c r="DX252"/>
      <c r="DY252"/>
      <c r="DZ252"/>
      <c r="EA252"/>
      <c r="EB252"/>
      <c r="EC252"/>
      <c r="ED252"/>
      <c r="EE252"/>
      <c r="EF252"/>
      <c r="EG252"/>
      <c r="EH252"/>
      <c r="EI252"/>
      <c r="EJ252"/>
      <c r="EK252"/>
      <c r="EL252"/>
      <c r="EM252"/>
      <c r="EN252"/>
      <c r="EO252"/>
      <c r="EP252"/>
      <c r="EQ252"/>
      <c r="ER252"/>
      <c r="ES252"/>
      <c r="ET252"/>
      <c r="EU252"/>
      <c r="EV252"/>
      <c r="EW252"/>
      <c r="EX252"/>
      <c r="EY252"/>
      <c r="EZ252"/>
      <c r="FA252"/>
      <c r="FB252"/>
      <c r="FC252"/>
      <c r="FD252"/>
      <c r="FE252"/>
      <c r="FF252"/>
      <c r="FG252"/>
      <c r="FH252"/>
      <c r="FI252"/>
      <c r="FJ252"/>
      <c r="FK252"/>
      <c r="FL252"/>
      <c r="FM252"/>
      <c r="FN252"/>
      <c r="FO252"/>
      <c r="FP252"/>
      <c r="FQ252"/>
      <c r="FR252"/>
      <c r="FS252"/>
      <c r="FT252"/>
    </row>
    <row r="253" spans="1:176" ht="28.5" x14ac:dyDescent="0.2">
      <c r="A253" s="91" t="s">
        <v>292</v>
      </c>
      <c r="B253" s="3" t="s">
        <v>1228</v>
      </c>
      <c r="C253" s="13"/>
      <c r="D253" s="135"/>
      <c r="E253" s="135"/>
      <c r="F253" s="12"/>
      <c r="G253" s="149" t="str">
        <f>IF(C253="","",IF(C253="Yes","Provide a detailed summary outlining the security controls implemented to protect the entity's data.",""))</f>
        <v/>
      </c>
      <c r="H253" s="36"/>
      <c r="I253" s="36"/>
      <c r="J253" s="75"/>
      <c r="K253" s="78"/>
      <c r="L253" s="76">
        <f t="shared" si="4"/>
        <v>0</v>
      </c>
      <c r="M253" s="113"/>
      <c r="N253" s="113"/>
      <c r="O253" s="113"/>
      <c r="P253" s="112" t="s">
        <v>1005</v>
      </c>
      <c r="Q253" s="112" t="s">
        <v>1005</v>
      </c>
      <c r="R253" s="112" t="s">
        <v>1006</v>
      </c>
      <c r="S253" s="112"/>
      <c r="T253" s="112"/>
      <c r="U253" s="108"/>
      <c r="V253" s="107"/>
      <c r="W253"/>
      <c r="X253"/>
      <c r="Y253"/>
      <c r="Z253"/>
      <c r="AA253"/>
      <c r="AB253"/>
      <c r="AC253"/>
      <c r="AD253"/>
      <c r="AE253"/>
      <c r="AF253"/>
      <c r="AG253"/>
      <c r="AH253"/>
      <c r="AI253"/>
      <c r="AJ253"/>
      <c r="AK253"/>
      <c r="AL253"/>
      <c r="AM253"/>
      <c r="AN253"/>
      <c r="AO253"/>
      <c r="AP253"/>
      <c r="AQ253"/>
      <c r="AR253"/>
      <c r="AS253"/>
      <c r="AT253"/>
      <c r="AU253"/>
      <c r="AV253"/>
      <c r="AW253"/>
      <c r="AX253"/>
      <c r="AY253"/>
      <c r="AZ253"/>
      <c r="BA253"/>
      <c r="BB253"/>
      <c r="BC253"/>
      <c r="BD253"/>
      <c r="BE253"/>
      <c r="BF253"/>
      <c r="BG253"/>
      <c r="BH253"/>
      <c r="BI253"/>
      <c r="BJ253"/>
      <c r="BK253"/>
      <c r="BL253"/>
      <c r="BM253"/>
      <c r="BN253"/>
      <c r="BO253"/>
      <c r="BP253"/>
      <c r="BQ253"/>
      <c r="BR253"/>
      <c r="BS253"/>
      <c r="BT253"/>
      <c r="BU253"/>
      <c r="BV253"/>
      <c r="BW253"/>
      <c r="BX253"/>
      <c r="BY253"/>
      <c r="BZ253"/>
      <c r="CA253"/>
      <c r="CB253"/>
      <c r="CC253"/>
      <c r="CD253"/>
      <c r="CE253"/>
      <c r="CF253"/>
      <c r="CG253"/>
      <c r="CH253"/>
      <c r="CI253"/>
      <c r="CJ253"/>
      <c r="CK253"/>
      <c r="CL253"/>
      <c r="CM253"/>
      <c r="CN253"/>
      <c r="CO253"/>
      <c r="CP253"/>
      <c r="CQ253"/>
      <c r="CR253"/>
      <c r="CS253"/>
      <c r="CT253"/>
      <c r="CU253"/>
      <c r="CV253"/>
      <c r="CW253"/>
      <c r="CX253"/>
      <c r="CY253"/>
      <c r="CZ253"/>
      <c r="DA253"/>
      <c r="DB253"/>
      <c r="DC253"/>
      <c r="DD253"/>
      <c r="DE253"/>
      <c r="DF253"/>
      <c r="DG253"/>
      <c r="DH253"/>
      <c r="DI253"/>
      <c r="DJ253"/>
      <c r="DK253"/>
      <c r="DL253"/>
      <c r="DM253"/>
      <c r="DN253"/>
      <c r="DO253"/>
      <c r="DP253"/>
      <c r="DQ253"/>
      <c r="DR253"/>
      <c r="DS253"/>
      <c r="DT253"/>
      <c r="DU253"/>
      <c r="DV253"/>
      <c r="DW253"/>
      <c r="DX253"/>
      <c r="DY253"/>
      <c r="DZ253"/>
      <c r="EA253"/>
      <c r="EB253"/>
      <c r="EC253"/>
      <c r="ED253"/>
      <c r="EE253"/>
      <c r="EF253"/>
      <c r="EG253"/>
      <c r="EH253"/>
      <c r="EI253"/>
      <c r="EJ253"/>
      <c r="EK253"/>
      <c r="EL253"/>
      <c r="EM253"/>
      <c r="EN253"/>
      <c r="EO253"/>
      <c r="EP253"/>
      <c r="EQ253"/>
      <c r="ER253"/>
      <c r="ES253"/>
      <c r="ET253"/>
      <c r="EU253"/>
      <c r="EV253"/>
      <c r="EW253"/>
      <c r="EX253"/>
      <c r="EY253"/>
      <c r="EZ253"/>
      <c r="FA253"/>
      <c r="FB253"/>
      <c r="FC253"/>
      <c r="FD253"/>
      <c r="FE253"/>
      <c r="FF253"/>
      <c r="FG253"/>
      <c r="FH253"/>
      <c r="FI253"/>
      <c r="FJ253"/>
      <c r="FK253"/>
      <c r="FL253"/>
      <c r="FM253"/>
      <c r="FN253"/>
      <c r="FO253"/>
      <c r="FP253"/>
      <c r="FQ253"/>
      <c r="FR253"/>
      <c r="FS253"/>
      <c r="FT253"/>
    </row>
    <row r="254" spans="1:176" ht="18" x14ac:dyDescent="0.2">
      <c r="A254" s="91" t="s">
        <v>301</v>
      </c>
      <c r="B254" s="3" t="s">
        <v>75</v>
      </c>
      <c r="C254" s="13"/>
      <c r="D254" s="135"/>
      <c r="E254" s="135"/>
      <c r="F254" s="12"/>
      <c r="G254" s="53" t="str">
        <f>IF(C254="","",IF(C254="Yes","State the retention period for security video.","State your plans to retain video monitoring feeds."))</f>
        <v/>
      </c>
      <c r="H254" s="36"/>
      <c r="I254" s="36"/>
      <c r="J254" s="75"/>
      <c r="K254" s="78"/>
      <c r="L254" s="76">
        <f t="shared" si="4"/>
        <v>0</v>
      </c>
      <c r="M254" s="113"/>
      <c r="N254" s="113"/>
      <c r="O254" s="113"/>
      <c r="P254" s="112" t="s">
        <v>1007</v>
      </c>
      <c r="Q254" s="112" t="s">
        <v>1007</v>
      </c>
      <c r="R254" s="112"/>
      <c r="S254" s="112"/>
      <c r="T254" s="112"/>
      <c r="U254" s="108"/>
      <c r="V254" s="107"/>
      <c r="W254"/>
      <c r="X254"/>
      <c r="Y254"/>
      <c r="Z254"/>
      <c r="AA254"/>
      <c r="AB254"/>
      <c r="AC254"/>
      <c r="AD254"/>
      <c r="AE254"/>
      <c r="AF254"/>
      <c r="AG254"/>
      <c r="AH254"/>
      <c r="AI254"/>
      <c r="AJ254"/>
      <c r="AK254"/>
      <c r="AL254"/>
      <c r="AM254"/>
      <c r="AN254"/>
      <c r="AO254"/>
      <c r="AP254"/>
      <c r="AQ254"/>
      <c r="AR254"/>
      <c r="AS254"/>
      <c r="AT254"/>
      <c r="AU254"/>
      <c r="AV254"/>
      <c r="AW254"/>
      <c r="AX254"/>
      <c r="AY254"/>
      <c r="AZ254"/>
      <c r="BA254"/>
      <c r="BB254"/>
      <c r="BC254"/>
      <c r="BD254"/>
      <c r="BE254"/>
      <c r="BF254"/>
      <c r="BG254"/>
      <c r="BH254"/>
      <c r="BI254"/>
      <c r="BJ254"/>
      <c r="BK254"/>
      <c r="BL254"/>
      <c r="BM254"/>
      <c r="BN254"/>
      <c r="BO254"/>
      <c r="BP254"/>
      <c r="BQ254"/>
      <c r="BR254"/>
      <c r="BS254"/>
      <c r="BT254"/>
      <c r="BU254"/>
      <c r="BV254"/>
      <c r="BW254"/>
      <c r="BX254"/>
      <c r="BY254"/>
      <c r="BZ254"/>
      <c r="CA254"/>
      <c r="CB254"/>
      <c r="CC254"/>
      <c r="CD254"/>
      <c r="CE254"/>
      <c r="CF254"/>
      <c r="CG254"/>
      <c r="CH254"/>
      <c r="CI254"/>
      <c r="CJ254"/>
      <c r="CK254"/>
      <c r="CL254"/>
      <c r="CM254"/>
      <c r="CN254"/>
      <c r="CO254"/>
      <c r="CP254"/>
      <c r="CQ254"/>
      <c r="CR254"/>
      <c r="CS254"/>
      <c r="CT254"/>
      <c r="CU254"/>
      <c r="CV254"/>
      <c r="CW254"/>
      <c r="CX254"/>
      <c r="CY254"/>
      <c r="CZ254"/>
      <c r="DA254"/>
      <c r="DB254"/>
      <c r="DC254"/>
      <c r="DD254"/>
      <c r="DE254"/>
      <c r="DF254"/>
      <c r="DG254"/>
      <c r="DH254"/>
      <c r="DI254"/>
      <c r="DJ254"/>
      <c r="DK254"/>
      <c r="DL254"/>
      <c r="DM254"/>
      <c r="DN254"/>
      <c r="DO254"/>
      <c r="DP254"/>
      <c r="DQ254"/>
      <c r="DR254"/>
      <c r="DS254"/>
      <c r="DT254"/>
      <c r="DU254"/>
      <c r="DV254"/>
      <c r="DW254"/>
      <c r="DX254"/>
      <c r="DY254"/>
      <c r="DZ254"/>
      <c r="EA254"/>
      <c r="EB254"/>
      <c r="EC254"/>
      <c r="ED254"/>
      <c r="EE254"/>
      <c r="EF254"/>
      <c r="EG254"/>
      <c r="EH254"/>
      <c r="EI254"/>
      <c r="EJ254"/>
      <c r="EK254"/>
      <c r="EL254"/>
      <c r="EM254"/>
      <c r="EN254"/>
      <c r="EO254"/>
      <c r="EP254"/>
      <c r="EQ254"/>
      <c r="ER254"/>
      <c r="ES254"/>
      <c r="ET254"/>
      <c r="EU254"/>
      <c r="EV254"/>
      <c r="EW254"/>
      <c r="EX254"/>
      <c r="EY254"/>
      <c r="EZ254"/>
      <c r="FA254"/>
      <c r="FB254"/>
      <c r="FC254"/>
      <c r="FD254"/>
      <c r="FE254"/>
      <c r="FF254"/>
      <c r="FG254"/>
      <c r="FH254"/>
      <c r="FI254"/>
      <c r="FJ254"/>
      <c r="FK254"/>
      <c r="FL254"/>
      <c r="FM254"/>
      <c r="FN254"/>
      <c r="FO254"/>
      <c r="FP254"/>
      <c r="FQ254"/>
      <c r="FR254"/>
      <c r="FS254"/>
      <c r="FT254"/>
    </row>
    <row r="255" spans="1:176" ht="18" x14ac:dyDescent="0.2">
      <c r="A255" s="91" t="s">
        <v>305</v>
      </c>
      <c r="B255" s="3" t="s">
        <v>76</v>
      </c>
      <c r="C255" s="13"/>
      <c r="D255" s="135"/>
      <c r="E255" s="135"/>
      <c r="F255" s="12"/>
      <c r="G255" s="53" t="str">
        <f>IF(C255="","",IF(C255="Yes","Summarize your video monitoring strategy for datacenter staff.","Describe plans to have video feed(s) monitored."))</f>
        <v/>
      </c>
      <c r="H255" s="36"/>
      <c r="I255" s="36"/>
      <c r="J255" s="75"/>
      <c r="K255" s="78"/>
      <c r="L255" s="76">
        <f t="shared" si="4"/>
        <v>0</v>
      </c>
      <c r="M255" s="113"/>
      <c r="N255" s="113"/>
      <c r="O255" s="113"/>
      <c r="P255" s="112" t="s">
        <v>1007</v>
      </c>
      <c r="Q255" s="112" t="s">
        <v>1007</v>
      </c>
      <c r="R255" s="112" t="s">
        <v>1008</v>
      </c>
      <c r="S255" s="143" t="s">
        <v>1161</v>
      </c>
      <c r="T255" s="112" t="s">
        <v>916</v>
      </c>
      <c r="U255" s="108" t="s">
        <v>917</v>
      </c>
      <c r="V255" s="107" t="s">
        <v>843</v>
      </c>
      <c r="W255"/>
      <c r="X255"/>
      <c r="Y255"/>
      <c r="Z255"/>
      <c r="AA255"/>
      <c r="AB255"/>
      <c r="AC255"/>
      <c r="AD255"/>
      <c r="AE255"/>
      <c r="AF255"/>
      <c r="AG255"/>
      <c r="AH255"/>
      <c r="AI255"/>
      <c r="AJ255"/>
      <c r="AK255"/>
      <c r="AL255"/>
      <c r="AM255"/>
      <c r="AN255"/>
      <c r="AO255"/>
      <c r="AP255"/>
      <c r="AQ255"/>
      <c r="AR255"/>
      <c r="AS255"/>
      <c r="AT255"/>
      <c r="AU255"/>
      <c r="AV255"/>
      <c r="AW255"/>
      <c r="AX255"/>
      <c r="AY255"/>
      <c r="AZ255"/>
      <c r="BA255"/>
      <c r="BB255"/>
      <c r="BC255"/>
      <c r="BD255"/>
      <c r="BE255"/>
      <c r="BF255"/>
      <c r="BG255"/>
      <c r="BH255"/>
      <c r="BI255"/>
      <c r="BJ255"/>
      <c r="BK255"/>
      <c r="BL255"/>
      <c r="BM255"/>
      <c r="BN255"/>
      <c r="BO255"/>
      <c r="BP255"/>
      <c r="BQ255"/>
      <c r="BR255"/>
      <c r="BS255"/>
      <c r="BT255"/>
      <c r="BU255"/>
      <c r="BV255"/>
      <c r="BW255"/>
      <c r="BX255"/>
      <c r="BY255"/>
      <c r="BZ255"/>
      <c r="CA255"/>
      <c r="CB255"/>
      <c r="CC255"/>
      <c r="CD255"/>
      <c r="CE255"/>
      <c r="CF255"/>
      <c r="CG255"/>
      <c r="CH255"/>
      <c r="CI255"/>
      <c r="CJ255"/>
      <c r="CK255"/>
      <c r="CL255"/>
      <c r="CM255"/>
      <c r="CN255"/>
      <c r="CO255"/>
      <c r="CP255"/>
      <c r="CQ255"/>
      <c r="CR255"/>
      <c r="CS255"/>
      <c r="CT255"/>
      <c r="CU255"/>
      <c r="CV255"/>
      <c r="CW255"/>
      <c r="CX255"/>
      <c r="CY255"/>
      <c r="CZ255"/>
      <c r="DA255"/>
      <c r="DB255"/>
      <c r="DC255"/>
      <c r="DD255"/>
      <c r="DE255"/>
      <c r="DF255"/>
      <c r="DG255"/>
      <c r="DH255"/>
      <c r="DI255"/>
      <c r="DJ255"/>
      <c r="DK255"/>
      <c r="DL255"/>
      <c r="DM255"/>
      <c r="DN255"/>
      <c r="DO255"/>
      <c r="DP255"/>
      <c r="DQ255"/>
      <c r="DR255"/>
      <c r="DS255"/>
      <c r="DT255"/>
      <c r="DU255"/>
      <c r="DV255"/>
      <c r="DW255"/>
      <c r="DX255"/>
      <c r="DY255"/>
      <c r="DZ255"/>
      <c r="EA255"/>
      <c r="EB255"/>
      <c r="EC255"/>
      <c r="ED255"/>
      <c r="EE255"/>
      <c r="EF255"/>
      <c r="EG255"/>
      <c r="EH255"/>
      <c r="EI255"/>
      <c r="EJ255"/>
      <c r="EK255"/>
      <c r="EL255"/>
      <c r="EM255"/>
      <c r="EN255"/>
      <c r="EO255"/>
      <c r="EP255"/>
      <c r="EQ255"/>
      <c r="ER255"/>
      <c r="ES255"/>
      <c r="ET255"/>
      <c r="EU255"/>
      <c r="EV255"/>
      <c r="EW255"/>
      <c r="EX255"/>
      <c r="EY255"/>
      <c r="EZ255"/>
      <c r="FA255"/>
      <c r="FB255"/>
      <c r="FC255"/>
      <c r="FD255"/>
      <c r="FE255"/>
      <c r="FF255"/>
      <c r="FG255"/>
      <c r="FH255"/>
      <c r="FI255"/>
      <c r="FJ255"/>
      <c r="FK255"/>
      <c r="FL255"/>
      <c r="FM255"/>
      <c r="FN255"/>
      <c r="FO255"/>
      <c r="FP255"/>
      <c r="FQ255"/>
      <c r="FR255"/>
      <c r="FS255"/>
      <c r="FT255"/>
    </row>
    <row r="256" spans="1:176" ht="18" x14ac:dyDescent="0.2">
      <c r="A256" s="91" t="s">
        <v>315</v>
      </c>
      <c r="B256" s="3" t="s">
        <v>475</v>
      </c>
      <c r="C256" s="13"/>
      <c r="D256" s="135"/>
      <c r="E256" s="135"/>
      <c r="F256" s="12"/>
      <c r="G256" s="52" t="str">
        <f>IF(C256="","",IF(C256="Yes","Describe all operating systems that are not currently supported, why they still need to be used (i.e. why they cannot be updated), and methods utilized to secure and maintain them.",""))</f>
        <v/>
      </c>
      <c r="H256" s="36"/>
      <c r="I256" s="36"/>
      <c r="J256" s="75"/>
      <c r="K256" s="78"/>
      <c r="L256" s="76">
        <f t="shared" si="4"/>
        <v>0</v>
      </c>
      <c r="M256" s="113"/>
      <c r="N256" s="113"/>
      <c r="O256" s="113"/>
      <c r="P256" s="112"/>
      <c r="Q256" s="112"/>
      <c r="R256" s="112"/>
      <c r="S256" s="112"/>
      <c r="T256" s="112"/>
      <c r="U256" s="108"/>
      <c r="V256" s="107"/>
      <c r="W256"/>
      <c r="X256"/>
      <c r="Y256"/>
      <c r="Z256"/>
      <c r="AA256"/>
      <c r="AB256"/>
      <c r="AC256"/>
      <c r="AD256"/>
      <c r="AE256"/>
      <c r="AF256"/>
      <c r="AG256"/>
      <c r="AH256"/>
      <c r="AI256"/>
      <c r="AJ256"/>
      <c r="AK256"/>
      <c r="AL256"/>
      <c r="AM256"/>
      <c r="AN256"/>
      <c r="AO256"/>
      <c r="AP256"/>
      <c r="AQ256"/>
      <c r="AR256"/>
      <c r="AS256"/>
      <c r="AT256"/>
      <c r="AU256"/>
      <c r="AV256"/>
      <c r="AW256"/>
      <c r="AX256"/>
      <c r="AY256"/>
      <c r="AZ256"/>
      <c r="BA256"/>
      <c r="BB256"/>
      <c r="BC256"/>
      <c r="BD256"/>
      <c r="BE256"/>
      <c r="BF256"/>
      <c r="BG256"/>
      <c r="BH256"/>
      <c r="BI256"/>
      <c r="BJ256"/>
      <c r="BK256"/>
      <c r="BL256"/>
      <c r="BM256"/>
      <c r="BN256"/>
      <c r="BO256"/>
      <c r="BP256"/>
      <c r="BQ256"/>
      <c r="BR256"/>
      <c r="BS256"/>
      <c r="BT256"/>
      <c r="BU256"/>
      <c r="BV256"/>
      <c r="BW256"/>
      <c r="BX256"/>
      <c r="BY256"/>
      <c r="BZ256"/>
      <c r="CA256"/>
      <c r="CB256"/>
      <c r="CC256"/>
      <c r="CD256"/>
      <c r="CE256"/>
      <c r="CF256"/>
      <c r="CG256"/>
      <c r="CH256"/>
      <c r="CI256"/>
      <c r="CJ256"/>
      <c r="CK256"/>
      <c r="CL256"/>
      <c r="CM256"/>
      <c r="CN256"/>
      <c r="CO256"/>
      <c r="CP256"/>
      <c r="CQ256"/>
      <c r="CR256"/>
      <c r="CS256"/>
      <c r="CT256"/>
      <c r="CU256"/>
      <c r="CV256"/>
      <c r="CW256"/>
      <c r="CX256"/>
      <c r="CY256"/>
      <c r="CZ256"/>
      <c r="DA256"/>
      <c r="DB256"/>
      <c r="DC256"/>
      <c r="DD256"/>
      <c r="DE256"/>
      <c r="DF256"/>
      <c r="DG256"/>
      <c r="DH256"/>
      <c r="DI256"/>
      <c r="DJ256"/>
      <c r="DK256"/>
      <c r="DL256"/>
      <c r="DM256"/>
      <c r="DN256"/>
      <c r="DO256"/>
      <c r="DP256"/>
      <c r="DQ256"/>
      <c r="DR256"/>
      <c r="DS256"/>
      <c r="DT256"/>
      <c r="DU256"/>
      <c r="DV256"/>
      <c r="DW256"/>
      <c r="DX256"/>
      <c r="DY256"/>
      <c r="DZ256"/>
      <c r="EA256"/>
      <c r="EB256"/>
      <c r="EC256"/>
      <c r="ED256"/>
      <c r="EE256"/>
      <c r="EF256"/>
      <c r="EG256"/>
      <c r="EH256"/>
      <c r="EI256"/>
      <c r="EJ256"/>
      <c r="EK256"/>
      <c r="EL256"/>
      <c r="EM256"/>
      <c r="EN256"/>
      <c r="EO256"/>
      <c r="EP256"/>
      <c r="EQ256"/>
      <c r="ER256"/>
      <c r="ES256"/>
      <c r="ET256"/>
      <c r="EU256"/>
      <c r="EV256"/>
      <c r="EW256"/>
      <c r="EX256"/>
      <c r="EY256"/>
      <c r="EZ256"/>
      <c r="FA256"/>
      <c r="FB256"/>
      <c r="FC256"/>
      <c r="FD256"/>
      <c r="FE256"/>
      <c r="FF256"/>
      <c r="FG256"/>
      <c r="FH256"/>
      <c r="FI256"/>
      <c r="FJ256"/>
      <c r="FK256"/>
      <c r="FL256"/>
      <c r="FM256"/>
      <c r="FN256"/>
      <c r="FO256"/>
      <c r="FP256"/>
      <c r="FQ256"/>
      <c r="FR256"/>
      <c r="FS256"/>
      <c r="FT256"/>
    </row>
    <row r="257" spans="1:176" ht="18" x14ac:dyDescent="0.2">
      <c r="A257" s="91" t="s">
        <v>318</v>
      </c>
      <c r="B257" s="3" t="s">
        <v>507</v>
      </c>
      <c r="C257" s="13"/>
      <c r="D257" s="135"/>
      <c r="E257" s="135"/>
      <c r="F257" s="12"/>
      <c r="G257" s="52" t="str">
        <f>IF(C257="","",IF(C257="Yes","Detail all web browsers that are not currently supported, why they still need to be used (i.e. why they cannot be updated), and methods utilized to secure and maintain them.",""))</f>
        <v/>
      </c>
      <c r="H257" s="36"/>
      <c r="I257" s="36"/>
      <c r="J257" s="75"/>
      <c r="K257" s="78"/>
      <c r="L257" s="76">
        <f t="shared" si="4"/>
        <v>0</v>
      </c>
      <c r="M257" s="113"/>
      <c r="N257" s="113"/>
      <c r="O257" s="113"/>
      <c r="P257" s="112"/>
      <c r="Q257" s="112"/>
      <c r="R257" s="112"/>
      <c r="S257" s="112"/>
      <c r="T257" s="112"/>
      <c r="U257" s="108"/>
      <c r="V257" s="107"/>
      <c r="W257"/>
      <c r="X257"/>
      <c r="Y257"/>
      <c r="Z257"/>
      <c r="AA257"/>
      <c r="AB257"/>
      <c r="AC257"/>
      <c r="AD257"/>
      <c r="AE257"/>
      <c r="AF257"/>
      <c r="AG257"/>
      <c r="AH257"/>
      <c r="AI257"/>
      <c r="AJ257"/>
      <c r="AK257"/>
      <c r="AL257"/>
      <c r="AM257"/>
      <c r="AN257"/>
      <c r="AO257"/>
      <c r="AP257"/>
      <c r="AQ257"/>
      <c r="AR257"/>
      <c r="AS257"/>
      <c r="AT257"/>
      <c r="AU257"/>
      <c r="AV257"/>
      <c r="AW257"/>
      <c r="AX257"/>
      <c r="AY257"/>
      <c r="AZ257"/>
      <c r="BA257"/>
      <c r="BB257"/>
      <c r="BC257"/>
      <c r="BD257"/>
      <c r="BE257"/>
      <c r="BF257"/>
      <c r="BG257"/>
      <c r="BH257"/>
      <c r="BI257"/>
      <c r="BJ257"/>
      <c r="BK257"/>
      <c r="BL257"/>
      <c r="BM257"/>
      <c r="BN257"/>
      <c r="BO257"/>
      <c r="BP257"/>
      <c r="BQ257"/>
      <c r="BR257"/>
      <c r="BS257"/>
      <c r="BT257"/>
      <c r="BU257"/>
      <c r="BV257"/>
      <c r="BW257"/>
      <c r="BX257"/>
      <c r="BY257"/>
      <c r="BZ257"/>
      <c r="CA257"/>
      <c r="CB257"/>
      <c r="CC257"/>
      <c r="CD257"/>
      <c r="CE257"/>
      <c r="CF257"/>
      <c r="CG257"/>
      <c r="CH257"/>
      <c r="CI257"/>
      <c r="CJ257"/>
      <c r="CK257"/>
      <c r="CL257"/>
      <c r="CM257"/>
      <c r="CN257"/>
      <c r="CO257"/>
      <c r="CP257"/>
      <c r="CQ257"/>
      <c r="CR257"/>
      <c r="CS257"/>
      <c r="CT257"/>
      <c r="CU257"/>
      <c r="CV257"/>
      <c r="CW257"/>
      <c r="CX257"/>
      <c r="CY257"/>
      <c r="CZ257"/>
      <c r="DA257"/>
      <c r="DB257"/>
      <c r="DC257"/>
      <c r="DD257"/>
      <c r="DE257"/>
      <c r="DF257"/>
      <c r="DG257"/>
      <c r="DH257"/>
      <c r="DI257"/>
      <c r="DJ257"/>
      <c r="DK257"/>
      <c r="DL257"/>
      <c r="DM257"/>
      <c r="DN257"/>
      <c r="DO257"/>
      <c r="DP257"/>
      <c r="DQ257"/>
      <c r="DR257"/>
      <c r="DS257"/>
      <c r="DT257"/>
      <c r="DU257"/>
      <c r="DV257"/>
      <c r="DW257"/>
      <c r="DX257"/>
      <c r="DY257"/>
      <c r="DZ257"/>
      <c r="EA257"/>
      <c r="EB257"/>
      <c r="EC257"/>
      <c r="ED257"/>
      <c r="EE257"/>
      <c r="EF257"/>
      <c r="EG257"/>
      <c r="EH257"/>
      <c r="EI257"/>
      <c r="EJ257"/>
      <c r="EK257"/>
      <c r="EL257"/>
      <c r="EM257"/>
      <c r="EN257"/>
      <c r="EO257"/>
      <c r="EP257"/>
      <c r="EQ257"/>
      <c r="ER257"/>
      <c r="ES257"/>
      <c r="ET257"/>
      <c r="EU257"/>
      <c r="EV257"/>
      <c r="EW257"/>
      <c r="EX257"/>
      <c r="EY257"/>
      <c r="EZ257"/>
      <c r="FA257"/>
      <c r="FB257"/>
      <c r="FC257"/>
      <c r="FD257"/>
      <c r="FE257"/>
      <c r="FF257"/>
      <c r="FG257"/>
      <c r="FH257"/>
      <c r="FI257"/>
      <c r="FJ257"/>
      <c r="FK257"/>
      <c r="FL257"/>
      <c r="FM257"/>
      <c r="FN257"/>
      <c r="FO257"/>
      <c r="FP257"/>
      <c r="FQ257"/>
      <c r="FR257"/>
      <c r="FS257"/>
      <c r="FT257"/>
    </row>
    <row r="258" spans="1:176" ht="31.5" x14ac:dyDescent="0.2">
      <c r="A258" s="91" t="s">
        <v>342</v>
      </c>
      <c r="B258" s="3" t="s">
        <v>80</v>
      </c>
      <c r="C258" s="13"/>
      <c r="D258" s="135"/>
      <c r="E258" s="135"/>
      <c r="F258" s="12"/>
      <c r="G258" s="53" t="str">
        <f>IF(C258="","",IF(C258="Yes","Summarize the information security principles designed into the product lifecycle and how they are integrated.","Describe why security principles are not designed into the product lifecycle."))</f>
        <v/>
      </c>
      <c r="H258" s="36"/>
      <c r="I258" s="36"/>
      <c r="J258" s="75"/>
      <c r="K258" s="78"/>
      <c r="L258" s="76">
        <f t="shared" si="4"/>
        <v>0</v>
      </c>
      <c r="M258" s="113"/>
      <c r="N258" s="113"/>
      <c r="O258" s="113"/>
      <c r="P258" s="114" t="s">
        <v>1009</v>
      </c>
      <c r="Q258" s="114" t="s">
        <v>1009</v>
      </c>
      <c r="R258" s="112" t="s">
        <v>1010</v>
      </c>
      <c r="S258" s="143" t="s">
        <v>1140</v>
      </c>
      <c r="T258" s="114" t="s">
        <v>1011</v>
      </c>
      <c r="U258" s="108" t="s">
        <v>813</v>
      </c>
      <c r="V258" s="107" t="s">
        <v>674</v>
      </c>
      <c r="W258"/>
      <c r="X258"/>
      <c r="Y258"/>
      <c r="Z258"/>
      <c r="AA258"/>
      <c r="AB258"/>
      <c r="AC258"/>
      <c r="AD258"/>
      <c r="AE258"/>
      <c r="AF258"/>
      <c r="AG258"/>
      <c r="AH258"/>
      <c r="AI258"/>
      <c r="AJ258"/>
      <c r="AK258"/>
      <c r="AL258"/>
      <c r="AM258"/>
      <c r="AN258"/>
      <c r="AO258"/>
      <c r="AP258"/>
      <c r="AQ258"/>
      <c r="AR258"/>
      <c r="AS258"/>
      <c r="AT258"/>
      <c r="AU258"/>
      <c r="AV258"/>
      <c r="AW258"/>
      <c r="AX258"/>
      <c r="AY258"/>
      <c r="AZ258"/>
      <c r="BA258"/>
      <c r="BB258"/>
      <c r="BC258"/>
      <c r="BD258"/>
      <c r="BE258"/>
      <c r="BF258"/>
      <c r="BG258"/>
      <c r="BH258"/>
      <c r="BI258"/>
      <c r="BJ258"/>
      <c r="BK258"/>
      <c r="BL258"/>
      <c r="BM258"/>
      <c r="BN258"/>
      <c r="BO258"/>
      <c r="BP258"/>
      <c r="BQ258"/>
      <c r="BR258"/>
      <c r="BS258"/>
      <c r="BT258"/>
      <c r="BU258"/>
      <c r="BV258"/>
      <c r="BW258"/>
      <c r="BX258"/>
      <c r="BY258"/>
      <c r="BZ258"/>
      <c r="CA258"/>
      <c r="CB258"/>
      <c r="CC258"/>
      <c r="CD258"/>
      <c r="CE258"/>
      <c r="CF258"/>
      <c r="CG258"/>
      <c r="CH258"/>
      <c r="CI258"/>
      <c r="CJ258"/>
      <c r="CK258"/>
      <c r="CL258"/>
      <c r="CM258"/>
      <c r="CN258"/>
      <c r="CO258"/>
      <c r="CP258"/>
      <c r="CQ258"/>
      <c r="CR258"/>
      <c r="CS258"/>
      <c r="CT258"/>
      <c r="CU258"/>
      <c r="CV258"/>
      <c r="CW258"/>
      <c r="CX258"/>
      <c r="CY258"/>
      <c r="CZ258"/>
      <c r="DA258"/>
      <c r="DB258"/>
      <c r="DC258"/>
      <c r="DD258"/>
      <c r="DE258"/>
      <c r="DF258"/>
      <c r="DG258"/>
      <c r="DH258"/>
      <c r="DI258"/>
      <c r="DJ258"/>
      <c r="DK258"/>
      <c r="DL258"/>
      <c r="DM258"/>
      <c r="DN258"/>
      <c r="DO258"/>
      <c r="DP258"/>
      <c r="DQ258"/>
      <c r="DR258"/>
      <c r="DS258"/>
      <c r="DT258"/>
      <c r="DU258"/>
      <c r="DV258"/>
      <c r="DW258"/>
      <c r="DX258"/>
      <c r="DY258"/>
      <c r="DZ258"/>
      <c r="EA258"/>
      <c r="EB258"/>
      <c r="EC258"/>
      <c r="ED258"/>
      <c r="EE258"/>
      <c r="EF258"/>
      <c r="EG258"/>
      <c r="EH258"/>
      <c r="EI258"/>
      <c r="EJ258"/>
      <c r="EK258"/>
      <c r="EL258"/>
      <c r="EM258"/>
      <c r="EN258"/>
      <c r="EO258"/>
      <c r="EP258"/>
      <c r="EQ258"/>
      <c r="ER258"/>
      <c r="ES258"/>
      <c r="ET258"/>
      <c r="EU258"/>
      <c r="EV258"/>
      <c r="EW258"/>
      <c r="EX258"/>
      <c r="EY258"/>
      <c r="EZ258"/>
      <c r="FA258"/>
      <c r="FB258"/>
      <c r="FC258"/>
      <c r="FD258"/>
      <c r="FE258"/>
      <c r="FF258"/>
      <c r="FG258"/>
      <c r="FH258"/>
      <c r="FI258"/>
      <c r="FJ258"/>
      <c r="FK258"/>
      <c r="FL258"/>
      <c r="FM258"/>
      <c r="FN258"/>
      <c r="FO258"/>
      <c r="FP258"/>
      <c r="FQ258"/>
      <c r="FR258"/>
      <c r="FS258"/>
      <c r="FT258"/>
    </row>
    <row r="259" spans="1:176" ht="108" x14ac:dyDescent="0.2">
      <c r="A259" s="190" t="s">
        <v>141</v>
      </c>
      <c r="B259" s="190"/>
      <c r="C259" s="141" t="str">
        <f>"Response for " &amp; C45</f>
        <v>Response for Supplier Systems</v>
      </c>
      <c r="D259" s="132" t="s">
        <v>526</v>
      </c>
      <c r="E259" s="132" t="s">
        <v>99</v>
      </c>
      <c r="F259" s="2" t="s">
        <v>17</v>
      </c>
      <c r="G259" s="2" t="s">
        <v>18</v>
      </c>
      <c r="H259" s="2" t="s">
        <v>339</v>
      </c>
      <c r="I259" s="2" t="s">
        <v>365</v>
      </c>
      <c r="J259" s="224" t="s">
        <v>566</v>
      </c>
      <c r="K259" s="225"/>
      <c r="L259" s="74">
        <f>SUM(L260:L275)</f>
        <v>0</v>
      </c>
      <c r="M259" s="94" t="s">
        <v>602</v>
      </c>
      <c r="N259" s="94" t="s">
        <v>603</v>
      </c>
      <c r="O259" s="94" t="s">
        <v>604</v>
      </c>
      <c r="P259" s="95" t="s">
        <v>605</v>
      </c>
      <c r="Q259" s="95" t="s">
        <v>606</v>
      </c>
      <c r="R259" s="95" t="s">
        <v>607</v>
      </c>
      <c r="S259" s="96" t="s">
        <v>1086</v>
      </c>
      <c r="T259" s="97" t="s">
        <v>610</v>
      </c>
      <c r="U259" s="95" t="s">
        <v>613</v>
      </c>
      <c r="V259" s="95" t="s">
        <v>617</v>
      </c>
      <c r="W259"/>
      <c r="X259"/>
      <c r="Y259"/>
      <c r="Z259"/>
      <c r="AA259"/>
      <c r="AB259"/>
      <c r="AC259"/>
      <c r="AD259"/>
      <c r="AE259"/>
      <c r="AF259"/>
      <c r="AG259"/>
      <c r="AH259"/>
      <c r="AI259"/>
      <c r="AJ259"/>
      <c r="AK259"/>
      <c r="AL259"/>
      <c r="AM259"/>
      <c r="AN259"/>
      <c r="AO259"/>
      <c r="AP259"/>
      <c r="AQ259"/>
      <c r="AR259"/>
      <c r="AS259"/>
      <c r="AT259"/>
      <c r="AU259"/>
      <c r="AV259"/>
      <c r="AW259"/>
      <c r="AX259"/>
      <c r="AY259"/>
      <c r="AZ259"/>
      <c r="BA259"/>
      <c r="BB259"/>
      <c r="BC259"/>
      <c r="BD259"/>
      <c r="BE259"/>
      <c r="BF259"/>
      <c r="BG259"/>
      <c r="BH259"/>
      <c r="BI259"/>
      <c r="BJ259"/>
      <c r="BK259"/>
      <c r="BL259"/>
      <c r="BM259"/>
      <c r="BN259"/>
      <c r="BO259"/>
      <c r="BP259"/>
      <c r="BQ259"/>
      <c r="BR259"/>
      <c r="BS259"/>
      <c r="BT259"/>
      <c r="BU259"/>
      <c r="BV259"/>
      <c r="BW259"/>
      <c r="BX259"/>
      <c r="BY259"/>
      <c r="BZ259"/>
      <c r="CA259"/>
      <c r="CB259"/>
      <c r="CC259"/>
      <c r="CD259"/>
      <c r="CE259"/>
      <c r="CF259"/>
      <c r="CG259"/>
      <c r="CH259"/>
      <c r="CI259"/>
      <c r="CJ259"/>
      <c r="CK259"/>
      <c r="CL259"/>
      <c r="CM259"/>
      <c r="CN259"/>
      <c r="CO259"/>
      <c r="CP259"/>
      <c r="CQ259"/>
      <c r="CR259"/>
      <c r="CS259"/>
      <c r="CT259"/>
      <c r="CU259"/>
      <c r="CV259"/>
      <c r="CW259"/>
      <c r="CX259"/>
      <c r="CY259"/>
      <c r="CZ259"/>
      <c r="DA259"/>
      <c r="DB259"/>
      <c r="DC259"/>
      <c r="DD259"/>
      <c r="DE259"/>
      <c r="DF259"/>
      <c r="DG259"/>
      <c r="DH259"/>
      <c r="DI259"/>
      <c r="DJ259"/>
      <c r="DK259"/>
      <c r="DL259"/>
      <c r="DM259"/>
      <c r="DN259"/>
      <c r="DO259"/>
      <c r="DP259"/>
      <c r="DQ259"/>
      <c r="DR259"/>
      <c r="DS259"/>
      <c r="DT259"/>
      <c r="DU259"/>
      <c r="DV259"/>
      <c r="DW259"/>
      <c r="DX259"/>
      <c r="DY259"/>
      <c r="DZ259"/>
      <c r="EA259"/>
      <c r="EB259"/>
      <c r="EC259"/>
      <c r="ED259"/>
      <c r="EE259"/>
      <c r="EF259"/>
      <c r="EG259"/>
      <c r="EH259"/>
      <c r="EI259"/>
      <c r="EJ259"/>
      <c r="EK259"/>
      <c r="EL259"/>
      <c r="EM259"/>
      <c r="EN259"/>
      <c r="EO259"/>
      <c r="EP259"/>
      <c r="EQ259"/>
      <c r="ER259"/>
      <c r="ES259"/>
      <c r="ET259"/>
      <c r="EU259"/>
      <c r="EV259"/>
      <c r="EW259"/>
      <c r="EX259"/>
      <c r="EY259"/>
      <c r="EZ259"/>
      <c r="FA259"/>
      <c r="FB259"/>
      <c r="FC259"/>
      <c r="FD259"/>
      <c r="FE259"/>
      <c r="FF259"/>
      <c r="FG259"/>
      <c r="FH259"/>
      <c r="FI259"/>
      <c r="FJ259"/>
      <c r="FK259"/>
      <c r="FL259"/>
      <c r="FM259"/>
      <c r="FN259"/>
      <c r="FO259"/>
      <c r="FP259"/>
      <c r="FQ259"/>
      <c r="FR259"/>
      <c r="FS259"/>
      <c r="FT259"/>
    </row>
    <row r="260" spans="1:176" ht="47.25" x14ac:dyDescent="0.2">
      <c r="A260" s="91" t="s">
        <v>82</v>
      </c>
      <c r="B260" s="18" t="s">
        <v>338</v>
      </c>
      <c r="C260" s="13"/>
      <c r="D260" s="135"/>
      <c r="E260" s="135"/>
      <c r="F260" s="12"/>
      <c r="G260" s="53" t="str">
        <f>IF(C260="","",IF(C260="Yes","Describe your external application vulnerability scanning strategy and provide when the last assessment was performed","Describe any plans to implement external vulnerability scanning for your applications."))</f>
        <v/>
      </c>
      <c r="H260" s="36"/>
      <c r="I260" s="36"/>
      <c r="J260" s="75"/>
      <c r="K260" s="78"/>
      <c r="L260" s="76">
        <f t="shared" ref="L260:L277" si="5">J260*K260</f>
        <v>0</v>
      </c>
      <c r="M260" s="115" t="s">
        <v>1182</v>
      </c>
      <c r="N260" s="113"/>
      <c r="O260" s="115" t="s">
        <v>1079</v>
      </c>
      <c r="P260" s="112" t="s">
        <v>649</v>
      </c>
      <c r="Q260" s="112" t="s">
        <v>649</v>
      </c>
      <c r="R260" s="112" t="s">
        <v>635</v>
      </c>
      <c r="S260" s="148" t="s">
        <v>1160</v>
      </c>
      <c r="T260" s="114" t="s">
        <v>1012</v>
      </c>
      <c r="U260" s="108" t="s">
        <v>637</v>
      </c>
      <c r="V260" s="107" t="s">
        <v>638</v>
      </c>
      <c r="W260"/>
      <c r="X260"/>
      <c r="Y260"/>
      <c r="Z260"/>
      <c r="AA260"/>
      <c r="AB260"/>
      <c r="AC260"/>
      <c r="AD260"/>
      <c r="AE260"/>
      <c r="AF260"/>
      <c r="AG260"/>
      <c r="AH260"/>
      <c r="AI260"/>
      <c r="AJ260"/>
      <c r="AK260"/>
      <c r="AL260"/>
      <c r="AM260"/>
      <c r="AN260"/>
      <c r="AO260"/>
      <c r="AP260"/>
      <c r="AQ260"/>
      <c r="AR260"/>
      <c r="AS260"/>
      <c r="AT260"/>
      <c r="AU260"/>
      <c r="AV260"/>
      <c r="AW260"/>
      <c r="AX260"/>
      <c r="AY260"/>
      <c r="AZ260"/>
      <c r="BA260"/>
      <c r="BB260"/>
      <c r="BC260"/>
      <c r="BD260"/>
      <c r="BE260"/>
      <c r="BF260"/>
      <c r="BG260"/>
      <c r="BH260"/>
      <c r="BI260"/>
      <c r="BJ260"/>
      <c r="BK260"/>
      <c r="BL260"/>
      <c r="BM260"/>
      <c r="BN260"/>
      <c r="BO260"/>
      <c r="BP260"/>
      <c r="BQ260"/>
      <c r="BR260"/>
      <c r="BS260"/>
      <c r="BT260"/>
      <c r="BU260"/>
      <c r="BV260"/>
      <c r="BW260"/>
      <c r="BX260"/>
      <c r="BY260"/>
      <c r="BZ260"/>
      <c r="CA260"/>
      <c r="CB260"/>
      <c r="CC260"/>
      <c r="CD260"/>
      <c r="CE260"/>
      <c r="CF260"/>
      <c r="CG260"/>
      <c r="CH260"/>
      <c r="CI260"/>
      <c r="CJ260"/>
      <c r="CK260"/>
      <c r="CL260"/>
      <c r="CM260"/>
      <c r="CN260"/>
      <c r="CO260"/>
      <c r="CP260"/>
      <c r="CQ260"/>
      <c r="CR260"/>
      <c r="CS260"/>
      <c r="CT260"/>
      <c r="CU260"/>
      <c r="CV260"/>
      <c r="CW260"/>
      <c r="CX260"/>
      <c r="CY260"/>
      <c r="CZ260"/>
      <c r="DA260"/>
      <c r="DB260"/>
      <c r="DC260"/>
      <c r="DD260"/>
      <c r="DE260"/>
      <c r="DF260"/>
      <c r="DG260"/>
      <c r="DH260"/>
      <c r="DI260"/>
      <c r="DJ260"/>
      <c r="DK260"/>
      <c r="DL260"/>
      <c r="DM260"/>
      <c r="DN260"/>
      <c r="DO260"/>
      <c r="DP260"/>
      <c r="DQ260"/>
      <c r="DR260"/>
      <c r="DS260"/>
      <c r="DT260"/>
      <c r="DU260"/>
      <c r="DV260"/>
      <c r="DW260"/>
      <c r="DX260"/>
      <c r="DY260"/>
      <c r="DZ260"/>
      <c r="EA260"/>
      <c r="EB260"/>
      <c r="EC260"/>
      <c r="ED260"/>
      <c r="EE260"/>
      <c r="EF260"/>
      <c r="EG260"/>
      <c r="EH260"/>
      <c r="EI260"/>
      <c r="EJ260"/>
      <c r="EK260"/>
      <c r="EL260"/>
      <c r="EM260"/>
      <c r="EN260"/>
      <c r="EO260"/>
      <c r="EP260"/>
      <c r="EQ260"/>
      <c r="ER260"/>
      <c r="ES260"/>
      <c r="ET260"/>
      <c r="EU260"/>
      <c r="EV260"/>
      <c r="EW260"/>
      <c r="EX260"/>
      <c r="EY260"/>
      <c r="EZ260"/>
      <c r="FA260"/>
      <c r="FB260"/>
      <c r="FC260"/>
      <c r="FD260"/>
      <c r="FE260"/>
      <c r="FF260"/>
      <c r="FG260"/>
      <c r="FH260"/>
      <c r="FI260"/>
      <c r="FJ260"/>
      <c r="FK260"/>
      <c r="FL260"/>
      <c r="FM260"/>
      <c r="FN260"/>
      <c r="FO260"/>
      <c r="FP260"/>
      <c r="FQ260"/>
      <c r="FR260"/>
      <c r="FS260"/>
      <c r="FT260"/>
    </row>
    <row r="261" spans="1:176" ht="30" customHeight="1" x14ac:dyDescent="0.2">
      <c r="A261" s="91" t="s">
        <v>83</v>
      </c>
      <c r="B261" s="3" t="s">
        <v>85</v>
      </c>
      <c r="C261" s="13"/>
      <c r="D261" s="135"/>
      <c r="E261" s="135"/>
      <c r="F261" s="12"/>
      <c r="G261" s="53" t="str">
        <f>IF(C261="","",IF(C261="Yes","Summarize your vulnerability scanning strategy.","Describe plans to implement application vulnerability scanning prior to release."))</f>
        <v/>
      </c>
      <c r="H261" s="36"/>
      <c r="I261" s="36"/>
      <c r="J261" s="75"/>
      <c r="K261" s="78"/>
      <c r="L261" s="76">
        <f t="shared" si="5"/>
        <v>0</v>
      </c>
      <c r="M261" s="113"/>
      <c r="N261" s="113"/>
      <c r="O261" s="113" t="s">
        <v>1080</v>
      </c>
      <c r="P261" s="112" t="s">
        <v>1013</v>
      </c>
      <c r="Q261" s="112" t="s">
        <v>1013</v>
      </c>
      <c r="R261" s="112"/>
      <c r="S261" s="112"/>
      <c r="T261" s="112" t="s">
        <v>1014</v>
      </c>
      <c r="U261" s="108" t="s">
        <v>1015</v>
      </c>
      <c r="V261" s="107" t="s">
        <v>674</v>
      </c>
      <c r="W261"/>
      <c r="X261"/>
      <c r="Y261"/>
      <c r="Z261"/>
      <c r="AA261"/>
      <c r="AB261"/>
      <c r="AC261"/>
      <c r="AD261"/>
      <c r="AE261"/>
      <c r="AF261"/>
      <c r="AG261"/>
      <c r="AH261"/>
      <c r="AI261"/>
      <c r="AJ261"/>
      <c r="AK261"/>
      <c r="AL261"/>
      <c r="AM261"/>
      <c r="AN261"/>
      <c r="AO261"/>
      <c r="AP261"/>
      <c r="AQ261"/>
      <c r="AR261"/>
      <c r="AS261"/>
      <c r="AT261"/>
      <c r="AU261"/>
      <c r="AV261"/>
      <c r="AW261"/>
      <c r="AX261"/>
      <c r="AY261"/>
      <c r="AZ261"/>
      <c r="BA261"/>
      <c r="BB261"/>
      <c r="BC261"/>
      <c r="BD261"/>
      <c r="BE261"/>
      <c r="BF261"/>
      <c r="BG261"/>
      <c r="BH261"/>
      <c r="BI261"/>
      <c r="BJ261"/>
      <c r="BK261"/>
      <c r="BL261"/>
      <c r="BM261"/>
      <c r="BN261"/>
      <c r="BO261"/>
      <c r="BP261"/>
      <c r="BQ261"/>
      <c r="BR261"/>
      <c r="BS261"/>
      <c r="BT261"/>
      <c r="BU261"/>
      <c r="BV261"/>
      <c r="BW261"/>
      <c r="BX261"/>
      <c r="BY261"/>
      <c r="BZ261"/>
      <c r="CA261"/>
      <c r="CB261"/>
      <c r="CC261"/>
      <c r="CD261"/>
      <c r="CE261"/>
      <c r="CF261"/>
      <c r="CG261"/>
      <c r="CH261"/>
      <c r="CI261"/>
      <c r="CJ261"/>
      <c r="CK261"/>
      <c r="CL261"/>
      <c r="CM261"/>
      <c r="CN261"/>
      <c r="CO261"/>
      <c r="CP261"/>
      <c r="CQ261"/>
      <c r="CR261"/>
      <c r="CS261"/>
      <c r="CT261"/>
      <c r="CU261"/>
      <c r="CV261"/>
      <c r="CW261"/>
      <c r="CX261"/>
      <c r="CY261"/>
      <c r="CZ261"/>
      <c r="DA261"/>
      <c r="DB261"/>
      <c r="DC261"/>
      <c r="DD261"/>
      <c r="DE261"/>
      <c r="DF261"/>
      <c r="DG261"/>
      <c r="DH261"/>
      <c r="DI261"/>
      <c r="DJ261"/>
      <c r="DK261"/>
      <c r="DL261"/>
      <c r="DM261"/>
      <c r="DN261"/>
      <c r="DO261"/>
      <c r="DP261"/>
      <c r="DQ261"/>
      <c r="DR261"/>
      <c r="DS261"/>
      <c r="DT261"/>
      <c r="DU261"/>
      <c r="DV261"/>
      <c r="DW261"/>
      <c r="DX261"/>
      <c r="DY261"/>
      <c r="DZ261"/>
      <c r="EA261"/>
      <c r="EB261"/>
      <c r="EC261"/>
      <c r="ED261"/>
      <c r="EE261"/>
      <c r="EF261"/>
      <c r="EG261"/>
      <c r="EH261"/>
      <c r="EI261"/>
      <c r="EJ261"/>
      <c r="EK261"/>
      <c r="EL261"/>
      <c r="EM261"/>
      <c r="EN261"/>
      <c r="EO261"/>
      <c r="EP261"/>
      <c r="EQ261"/>
      <c r="ER261"/>
      <c r="ES261"/>
      <c r="ET261"/>
      <c r="EU261"/>
      <c r="EV261"/>
      <c r="EW261"/>
      <c r="EX261"/>
      <c r="EY261"/>
      <c r="EZ261"/>
      <c r="FA261"/>
      <c r="FB261"/>
      <c r="FC261"/>
      <c r="FD261"/>
      <c r="FE261"/>
      <c r="FF261"/>
      <c r="FG261"/>
      <c r="FH261"/>
      <c r="FI261"/>
      <c r="FJ261"/>
      <c r="FK261"/>
      <c r="FL261"/>
      <c r="FM261"/>
      <c r="FN261"/>
      <c r="FO261"/>
      <c r="FP261"/>
      <c r="FQ261"/>
      <c r="FR261"/>
      <c r="FS261"/>
      <c r="FT261"/>
    </row>
    <row r="262" spans="1:176" ht="31.5" x14ac:dyDescent="0.2">
      <c r="A262" s="91" t="s">
        <v>84</v>
      </c>
      <c r="B262" s="3" t="s">
        <v>78</v>
      </c>
      <c r="C262" s="13"/>
      <c r="D262" s="135"/>
      <c r="E262" s="135"/>
      <c r="F262" s="12"/>
      <c r="G262" s="55" t="str">
        <f>IF(C262="","",IF(C262="Yes","Provide a list of the results and all tools utilized during static code analysis or static application security testing.","State your plans to implement static code testing practices into your environment."))</f>
        <v/>
      </c>
      <c r="H262" s="36"/>
      <c r="I262" s="36"/>
      <c r="J262" s="75"/>
      <c r="K262" s="78"/>
      <c r="L262" s="76">
        <f t="shared" si="5"/>
        <v>0</v>
      </c>
      <c r="M262" s="113"/>
      <c r="N262" s="113"/>
      <c r="O262" s="113"/>
      <c r="P262" s="112" t="s">
        <v>1013</v>
      </c>
      <c r="Q262" s="112" t="s">
        <v>1013</v>
      </c>
      <c r="R262" s="112"/>
      <c r="S262" s="112"/>
      <c r="T262" s="114" t="s">
        <v>1016</v>
      </c>
      <c r="U262" s="108" t="s">
        <v>1015</v>
      </c>
      <c r="V262" s="107"/>
      <c r="W262"/>
      <c r="X262"/>
      <c r="Y262"/>
      <c r="Z262"/>
      <c r="AA262"/>
      <c r="AB262"/>
      <c r="AC262"/>
      <c r="AD262"/>
      <c r="AE262"/>
      <c r="AF262"/>
      <c r="AG262"/>
      <c r="AH262"/>
      <c r="AI262"/>
      <c r="AJ262"/>
      <c r="AK262"/>
      <c r="AL262"/>
      <c r="AM262"/>
      <c r="AN262"/>
      <c r="AO262"/>
      <c r="AP262"/>
      <c r="AQ262"/>
      <c r="AR262"/>
      <c r="AS262"/>
      <c r="AT262"/>
      <c r="AU262"/>
      <c r="AV262"/>
      <c r="AW262"/>
      <c r="AX262"/>
      <c r="AY262"/>
      <c r="AZ262"/>
      <c r="BA262"/>
      <c r="BB262"/>
      <c r="BC262"/>
      <c r="BD262"/>
      <c r="BE262"/>
      <c r="BF262"/>
      <c r="BG262"/>
      <c r="BH262"/>
      <c r="BI262"/>
      <c r="BJ262"/>
      <c r="BK262"/>
      <c r="BL262"/>
      <c r="BM262"/>
      <c r="BN262"/>
      <c r="BO262"/>
      <c r="BP262"/>
      <c r="BQ262"/>
      <c r="BR262"/>
      <c r="BS262"/>
      <c r="BT262"/>
      <c r="BU262"/>
      <c r="BV262"/>
      <c r="BW262"/>
      <c r="BX262"/>
      <c r="BY262"/>
      <c r="BZ262"/>
      <c r="CA262"/>
      <c r="CB262"/>
      <c r="CC262"/>
      <c r="CD262"/>
      <c r="CE262"/>
      <c r="CF262"/>
      <c r="CG262"/>
      <c r="CH262"/>
      <c r="CI262"/>
      <c r="CJ262"/>
      <c r="CK262"/>
      <c r="CL262"/>
      <c r="CM262"/>
      <c r="CN262"/>
      <c r="CO262"/>
      <c r="CP262"/>
      <c r="CQ262"/>
      <c r="CR262"/>
      <c r="CS262"/>
      <c r="CT262"/>
      <c r="CU262"/>
      <c r="CV262"/>
      <c r="CW262"/>
      <c r="CX262"/>
      <c r="CY262"/>
      <c r="CZ262"/>
      <c r="DA262"/>
      <c r="DB262"/>
      <c r="DC262"/>
      <c r="DD262"/>
      <c r="DE262"/>
      <c r="DF262"/>
      <c r="DG262"/>
      <c r="DH262"/>
      <c r="DI262"/>
      <c r="DJ262"/>
      <c r="DK262"/>
      <c r="DL262"/>
      <c r="DM262"/>
      <c r="DN262"/>
      <c r="DO262"/>
      <c r="DP262"/>
      <c r="DQ262"/>
      <c r="DR262"/>
      <c r="DS262"/>
      <c r="DT262"/>
      <c r="DU262"/>
      <c r="DV262"/>
      <c r="DW262"/>
      <c r="DX262"/>
      <c r="DY262"/>
      <c r="DZ262"/>
      <c r="EA262"/>
      <c r="EB262"/>
      <c r="EC262"/>
      <c r="ED262"/>
      <c r="EE262"/>
      <c r="EF262"/>
      <c r="EG262"/>
      <c r="EH262"/>
      <c r="EI262"/>
      <c r="EJ262"/>
      <c r="EK262"/>
      <c r="EL262"/>
      <c r="EM262"/>
      <c r="EN262"/>
      <c r="EO262"/>
      <c r="EP262"/>
      <c r="EQ262"/>
      <c r="ER262"/>
      <c r="ES262"/>
      <c r="ET262"/>
      <c r="EU262"/>
      <c r="EV262"/>
      <c r="EW262"/>
      <c r="EX262"/>
      <c r="EY262"/>
      <c r="EZ262"/>
      <c r="FA262"/>
      <c r="FB262"/>
      <c r="FC262"/>
      <c r="FD262"/>
      <c r="FE262"/>
      <c r="FF262"/>
      <c r="FG262"/>
      <c r="FH262"/>
      <c r="FI262"/>
      <c r="FJ262"/>
      <c r="FK262"/>
      <c r="FL262"/>
      <c r="FM262"/>
      <c r="FN262"/>
      <c r="FO262"/>
      <c r="FP262"/>
      <c r="FQ262"/>
      <c r="FR262"/>
      <c r="FS262"/>
      <c r="FT262"/>
    </row>
    <row r="263" spans="1:176" ht="63" x14ac:dyDescent="0.2">
      <c r="A263" s="91" t="s">
        <v>86</v>
      </c>
      <c r="B263" s="18" t="s">
        <v>559</v>
      </c>
      <c r="C263" s="13"/>
      <c r="D263" s="135"/>
      <c r="E263" s="135"/>
      <c r="F263" s="19"/>
      <c r="G263" s="53"/>
      <c r="H263" s="36"/>
      <c r="I263" s="36" t="s">
        <v>458</v>
      </c>
      <c r="J263" s="75"/>
      <c r="K263" s="78"/>
      <c r="L263" s="76">
        <f t="shared" si="5"/>
        <v>0</v>
      </c>
      <c r="M263" s="113" t="s">
        <v>964</v>
      </c>
      <c r="N263" s="113"/>
      <c r="O263" s="113"/>
      <c r="P263" s="114" t="s">
        <v>1017</v>
      </c>
      <c r="Q263" s="114" t="s">
        <v>1017</v>
      </c>
      <c r="R263" s="112" t="s">
        <v>815</v>
      </c>
      <c r="S263" s="148" t="s">
        <v>1172</v>
      </c>
      <c r="T263" s="114" t="s">
        <v>1018</v>
      </c>
      <c r="U263" s="116" t="s">
        <v>1019</v>
      </c>
      <c r="V263" s="117" t="s">
        <v>1020</v>
      </c>
      <c r="W263"/>
      <c r="X263"/>
      <c r="Y263"/>
      <c r="Z263"/>
      <c r="AA263"/>
      <c r="AB263"/>
      <c r="AC263"/>
      <c r="AD263"/>
      <c r="AE263"/>
      <c r="AF263"/>
      <c r="AG263"/>
      <c r="AH263"/>
      <c r="AI263"/>
      <c r="AJ263"/>
      <c r="AK263"/>
      <c r="AL263"/>
      <c r="AM263"/>
      <c r="AN263"/>
      <c r="AO263"/>
      <c r="AP263"/>
      <c r="AQ263"/>
      <c r="AR263"/>
      <c r="AS263"/>
      <c r="AT263"/>
      <c r="AU263"/>
      <c r="AV263"/>
      <c r="AW263"/>
      <c r="AX263"/>
      <c r="AY263"/>
      <c r="AZ263"/>
      <c r="BA263"/>
      <c r="BB263"/>
      <c r="BC263"/>
      <c r="BD263"/>
      <c r="BE263"/>
      <c r="BF263"/>
      <c r="BG263"/>
      <c r="BH263"/>
      <c r="BI263"/>
      <c r="BJ263"/>
      <c r="BK263"/>
      <c r="BL263"/>
      <c r="BM263"/>
      <c r="BN263"/>
      <c r="BO263"/>
      <c r="BP263"/>
      <c r="BQ263"/>
      <c r="BR263"/>
      <c r="BS263"/>
      <c r="BT263"/>
      <c r="BU263"/>
      <c r="BV263"/>
      <c r="BW263"/>
      <c r="BX263"/>
      <c r="BY263"/>
      <c r="BZ263"/>
      <c r="CA263"/>
      <c r="CB263"/>
      <c r="CC263"/>
      <c r="CD263"/>
      <c r="CE263"/>
      <c r="CF263"/>
      <c r="CG263"/>
      <c r="CH263"/>
      <c r="CI263"/>
      <c r="CJ263"/>
      <c r="CK263"/>
      <c r="CL263"/>
      <c r="CM263"/>
      <c r="CN263"/>
      <c r="CO263"/>
      <c r="CP263"/>
      <c r="CQ263"/>
      <c r="CR263"/>
      <c r="CS263"/>
      <c r="CT263"/>
      <c r="CU263"/>
      <c r="CV263"/>
      <c r="CW263"/>
      <c r="CX263"/>
      <c r="CY263"/>
      <c r="CZ263"/>
      <c r="DA263"/>
      <c r="DB263"/>
      <c r="DC263"/>
      <c r="DD263"/>
      <c r="DE263"/>
      <c r="DF263"/>
      <c r="DG263"/>
      <c r="DH263"/>
      <c r="DI263"/>
      <c r="DJ263"/>
      <c r="DK263"/>
      <c r="DL263"/>
      <c r="DM263"/>
      <c r="DN263"/>
      <c r="DO263"/>
      <c r="DP263"/>
      <c r="DQ263"/>
      <c r="DR263"/>
      <c r="DS263"/>
      <c r="DT263"/>
      <c r="DU263"/>
      <c r="DV263"/>
      <c r="DW263"/>
      <c r="DX263"/>
      <c r="DY263"/>
      <c r="DZ263"/>
      <c r="EA263"/>
      <c r="EB263"/>
      <c r="EC263"/>
      <c r="ED263"/>
      <c r="EE263"/>
      <c r="EF263"/>
      <c r="EG263"/>
      <c r="EH263"/>
      <c r="EI263"/>
      <c r="EJ263"/>
      <c r="EK263"/>
      <c r="EL263"/>
      <c r="EM263"/>
      <c r="EN263"/>
      <c r="EO263"/>
      <c r="EP263"/>
      <c r="EQ263"/>
      <c r="ER263"/>
      <c r="ES263"/>
      <c r="ET263"/>
      <c r="EU263"/>
      <c r="EV263"/>
      <c r="EW263"/>
      <c r="EX263"/>
      <c r="EY263"/>
      <c r="EZ263"/>
      <c r="FA263"/>
      <c r="FB263"/>
      <c r="FC263"/>
      <c r="FD263"/>
      <c r="FE263"/>
      <c r="FF263"/>
      <c r="FG263"/>
      <c r="FH263"/>
      <c r="FI263"/>
      <c r="FJ263"/>
      <c r="FK263"/>
      <c r="FL263"/>
      <c r="FM263"/>
      <c r="FN263"/>
      <c r="FO263"/>
      <c r="FP263"/>
      <c r="FQ263"/>
      <c r="FR263"/>
      <c r="FS263"/>
      <c r="FT263"/>
    </row>
    <row r="264" spans="1:176" ht="47.25" x14ac:dyDescent="0.2">
      <c r="A264" s="91" t="s">
        <v>87</v>
      </c>
      <c r="B264" s="18" t="s">
        <v>1229</v>
      </c>
      <c r="C264" s="13"/>
      <c r="D264" s="135"/>
      <c r="E264" s="135"/>
      <c r="F264" s="19"/>
      <c r="G264" s="52" t="str">
        <f>IF(C264="","",IF(C264="Yes","Please describe in adequate detail, including timeframe for notification.",""))</f>
        <v/>
      </c>
      <c r="H264" s="36">
        <v>57</v>
      </c>
      <c r="I264" s="36" t="s">
        <v>460</v>
      </c>
      <c r="J264" s="75"/>
      <c r="K264" s="78"/>
      <c r="L264" s="76">
        <f t="shared" si="5"/>
        <v>0</v>
      </c>
      <c r="M264" s="113" t="s">
        <v>964</v>
      </c>
      <c r="N264" s="113"/>
      <c r="O264" s="113"/>
      <c r="P264" s="114" t="s">
        <v>1021</v>
      </c>
      <c r="Q264" s="114" t="s">
        <v>1021</v>
      </c>
      <c r="R264" s="112" t="s">
        <v>815</v>
      </c>
      <c r="S264" s="148" t="s">
        <v>1172</v>
      </c>
      <c r="T264" s="114" t="s">
        <v>1022</v>
      </c>
      <c r="U264" s="116" t="s">
        <v>1019</v>
      </c>
      <c r="V264" s="117" t="s">
        <v>1023</v>
      </c>
      <c r="W264"/>
      <c r="X264"/>
      <c r="Y264"/>
      <c r="Z264"/>
      <c r="AA264"/>
      <c r="AB264"/>
      <c r="AC264"/>
      <c r="AD264"/>
      <c r="AE264"/>
      <c r="AF264"/>
      <c r="AG264"/>
      <c r="AH264"/>
      <c r="AI264"/>
      <c r="AJ264"/>
      <c r="AK264"/>
      <c r="AL264"/>
      <c r="AM264"/>
      <c r="AN264"/>
      <c r="AO264"/>
      <c r="AP264"/>
      <c r="AQ264"/>
      <c r="AR264"/>
      <c r="AS264"/>
      <c r="AT264"/>
      <c r="AU264"/>
      <c r="AV264"/>
      <c r="AW264"/>
      <c r="AX264"/>
      <c r="AY264"/>
      <c r="AZ264"/>
      <c r="BA264"/>
      <c r="BB264"/>
      <c r="BC264"/>
      <c r="BD264"/>
      <c r="BE264"/>
      <c r="BF264"/>
      <c r="BG264"/>
      <c r="BH264"/>
      <c r="BI264"/>
      <c r="BJ264"/>
      <c r="BK264"/>
      <c r="BL264"/>
      <c r="BM264"/>
      <c r="BN264"/>
      <c r="BO264"/>
      <c r="BP264"/>
      <c r="BQ264"/>
      <c r="BR264"/>
      <c r="BS264"/>
      <c r="BT264"/>
      <c r="BU264"/>
      <c r="BV264"/>
      <c r="BW264"/>
      <c r="BX264"/>
      <c r="BY264"/>
      <c r="BZ264"/>
      <c r="CA264"/>
      <c r="CB264"/>
      <c r="CC264"/>
      <c r="CD264"/>
      <c r="CE264"/>
      <c r="CF264"/>
      <c r="CG264"/>
      <c r="CH264"/>
      <c r="CI264"/>
      <c r="CJ264"/>
      <c r="CK264"/>
      <c r="CL264"/>
      <c r="CM264"/>
      <c r="CN264"/>
      <c r="CO264"/>
      <c r="CP264"/>
      <c r="CQ264"/>
      <c r="CR264"/>
      <c r="CS264"/>
      <c r="CT264"/>
      <c r="CU264"/>
      <c r="CV264"/>
      <c r="CW264"/>
      <c r="CX264"/>
      <c r="CY264"/>
      <c r="CZ264"/>
      <c r="DA264"/>
      <c r="DB264"/>
      <c r="DC264"/>
      <c r="DD264"/>
      <c r="DE264"/>
      <c r="DF264"/>
      <c r="DG264"/>
      <c r="DH264"/>
      <c r="DI264"/>
      <c r="DJ264"/>
      <c r="DK264"/>
      <c r="DL264"/>
      <c r="DM264"/>
      <c r="DN264"/>
      <c r="DO264"/>
      <c r="DP264"/>
      <c r="DQ264"/>
      <c r="DR264"/>
      <c r="DS264"/>
      <c r="DT264"/>
      <c r="DU264"/>
      <c r="DV264"/>
      <c r="DW264"/>
      <c r="DX264"/>
      <c r="DY264"/>
      <c r="DZ264"/>
      <c r="EA264"/>
      <c r="EB264"/>
      <c r="EC264"/>
      <c r="ED264"/>
      <c r="EE264"/>
      <c r="EF264"/>
      <c r="EG264"/>
      <c r="EH264"/>
      <c r="EI264"/>
      <c r="EJ264"/>
      <c r="EK264"/>
      <c r="EL264"/>
      <c r="EM264"/>
      <c r="EN264"/>
      <c r="EO264"/>
      <c r="EP264"/>
      <c r="EQ264"/>
      <c r="ER264"/>
      <c r="ES264"/>
      <c r="ET264"/>
      <c r="EU264"/>
      <c r="EV264"/>
      <c r="EW264"/>
      <c r="EX264"/>
      <c r="EY264"/>
      <c r="EZ264"/>
      <c r="FA264"/>
      <c r="FB264"/>
      <c r="FC264"/>
      <c r="FD264"/>
      <c r="FE264"/>
      <c r="FF264"/>
      <c r="FG264"/>
      <c r="FH264"/>
      <c r="FI264"/>
      <c r="FJ264"/>
      <c r="FK264"/>
      <c r="FL264"/>
      <c r="FM264"/>
      <c r="FN264"/>
      <c r="FO264"/>
      <c r="FP264"/>
      <c r="FQ264"/>
      <c r="FR264"/>
      <c r="FS264"/>
      <c r="FT264"/>
    </row>
    <row r="265" spans="1:176" ht="47.25" x14ac:dyDescent="0.2">
      <c r="A265" s="91" t="s">
        <v>88</v>
      </c>
      <c r="B265" s="18" t="s">
        <v>598</v>
      </c>
      <c r="C265" s="13"/>
      <c r="D265" s="135"/>
      <c r="E265" s="135"/>
      <c r="F265" s="19"/>
      <c r="G265" s="52" t="str">
        <f>IF(C265="","",IF(C265="Yes","Describe your process to remediate security risks identified and provide timeframe.","Describe any plans to implement a process to remediate security risks identified."))</f>
        <v/>
      </c>
      <c r="H265" s="36"/>
      <c r="I265" s="36"/>
      <c r="J265" s="75"/>
      <c r="K265" s="78"/>
      <c r="L265" s="76">
        <f t="shared" si="5"/>
        <v>0</v>
      </c>
      <c r="M265" s="113" t="s">
        <v>928</v>
      </c>
      <c r="N265" s="113"/>
      <c r="O265" s="113"/>
      <c r="P265" s="112"/>
      <c r="Q265" s="112"/>
      <c r="R265" s="112"/>
      <c r="S265" s="112"/>
      <c r="T265" s="114" t="s">
        <v>1024</v>
      </c>
      <c r="U265" s="108"/>
      <c r="V265" s="107"/>
      <c r="W265"/>
      <c r="X265"/>
      <c r="Y265"/>
      <c r="Z265"/>
      <c r="AA265"/>
      <c r="AB265"/>
      <c r="AC265"/>
      <c r="AD265"/>
      <c r="AE265"/>
      <c r="AF265"/>
      <c r="AG265"/>
      <c r="AH265"/>
      <c r="AI265"/>
      <c r="AJ265"/>
      <c r="AK265"/>
      <c r="AL265"/>
      <c r="AM265"/>
      <c r="AN265"/>
      <c r="AO265"/>
      <c r="AP265"/>
      <c r="AQ265"/>
      <c r="AR265"/>
      <c r="AS265"/>
      <c r="AT265"/>
      <c r="AU265"/>
      <c r="AV265"/>
      <c r="AW265"/>
      <c r="AX265"/>
      <c r="AY265"/>
      <c r="AZ265"/>
      <c r="BA265"/>
      <c r="BB265"/>
      <c r="BC265"/>
      <c r="BD265"/>
      <c r="BE265"/>
      <c r="BF265"/>
      <c r="BG265"/>
      <c r="BH265"/>
      <c r="BI265"/>
      <c r="BJ265"/>
      <c r="BK265"/>
      <c r="BL265"/>
      <c r="BM265"/>
      <c r="BN265"/>
      <c r="BO265"/>
      <c r="BP265"/>
      <c r="BQ265"/>
      <c r="BR265"/>
      <c r="BS265"/>
      <c r="BT265"/>
      <c r="BU265"/>
      <c r="BV265"/>
      <c r="BW265"/>
      <c r="BX265"/>
      <c r="BY265"/>
      <c r="BZ265"/>
      <c r="CA265"/>
      <c r="CB265"/>
      <c r="CC265"/>
      <c r="CD265"/>
      <c r="CE265"/>
      <c r="CF265"/>
      <c r="CG265"/>
      <c r="CH265"/>
      <c r="CI265"/>
      <c r="CJ265"/>
      <c r="CK265"/>
      <c r="CL265"/>
      <c r="CM265"/>
      <c r="CN265"/>
      <c r="CO265"/>
      <c r="CP265"/>
      <c r="CQ265"/>
      <c r="CR265"/>
      <c r="CS265"/>
      <c r="CT265"/>
      <c r="CU265"/>
      <c r="CV265"/>
      <c r="CW265"/>
      <c r="CX265"/>
      <c r="CY265"/>
      <c r="CZ265"/>
      <c r="DA265"/>
      <c r="DB265"/>
      <c r="DC265"/>
      <c r="DD265"/>
      <c r="DE265"/>
      <c r="DF265"/>
      <c r="DG265"/>
      <c r="DH265"/>
      <c r="DI265"/>
      <c r="DJ265"/>
      <c r="DK265"/>
      <c r="DL265"/>
      <c r="DM265"/>
      <c r="DN265"/>
      <c r="DO265"/>
      <c r="DP265"/>
      <c r="DQ265"/>
      <c r="DR265"/>
      <c r="DS265"/>
      <c r="DT265"/>
      <c r="DU265"/>
      <c r="DV265"/>
      <c r="DW265"/>
      <c r="DX265"/>
      <c r="DY265"/>
      <c r="DZ265"/>
      <c r="EA265"/>
      <c r="EB265"/>
      <c r="EC265"/>
      <c r="ED265"/>
      <c r="EE265"/>
      <c r="EF265"/>
      <c r="EG265"/>
      <c r="EH265"/>
      <c r="EI265"/>
      <c r="EJ265"/>
      <c r="EK265"/>
      <c r="EL265"/>
      <c r="EM265"/>
      <c r="EN265"/>
      <c r="EO265"/>
      <c r="EP265"/>
      <c r="EQ265"/>
      <c r="ER265"/>
      <c r="ES265"/>
      <c r="ET265"/>
      <c r="EU265"/>
      <c r="EV265"/>
      <c r="EW265"/>
      <c r="EX265"/>
      <c r="EY265"/>
      <c r="EZ265"/>
      <c r="FA265"/>
      <c r="FB265"/>
      <c r="FC265"/>
      <c r="FD265"/>
      <c r="FE265"/>
      <c r="FF265"/>
      <c r="FG265"/>
      <c r="FH265"/>
      <c r="FI265"/>
      <c r="FJ265"/>
      <c r="FK265"/>
      <c r="FL265"/>
      <c r="FM265"/>
      <c r="FN265"/>
      <c r="FO265"/>
      <c r="FP265"/>
      <c r="FQ265"/>
      <c r="FR265"/>
      <c r="FS265"/>
      <c r="FT265"/>
    </row>
    <row r="266" spans="1:176" ht="28.5" x14ac:dyDescent="0.2">
      <c r="A266" s="91" t="s">
        <v>89</v>
      </c>
      <c r="B266" s="18" t="s">
        <v>560</v>
      </c>
      <c r="C266" s="13"/>
      <c r="D266" s="135"/>
      <c r="E266" s="135"/>
      <c r="F266" s="19"/>
      <c r="G266" s="52"/>
      <c r="H266" s="36"/>
      <c r="I266" s="36"/>
      <c r="J266" s="75"/>
      <c r="K266" s="78"/>
      <c r="L266" s="76">
        <f t="shared" si="5"/>
        <v>0</v>
      </c>
      <c r="M266" s="113"/>
      <c r="N266" s="113"/>
      <c r="O266" s="113" t="s">
        <v>1074</v>
      </c>
      <c r="P266" s="112" t="s">
        <v>1025</v>
      </c>
      <c r="Q266" s="112" t="s">
        <v>1025</v>
      </c>
      <c r="R266" s="112" t="s">
        <v>804</v>
      </c>
      <c r="S266" s="143" t="s">
        <v>1138</v>
      </c>
      <c r="T266" s="112" t="s">
        <v>1026</v>
      </c>
      <c r="U266" s="108"/>
      <c r="V266" s="107" t="s">
        <v>674</v>
      </c>
      <c r="W266"/>
      <c r="X266"/>
      <c r="Y266"/>
      <c r="Z266"/>
      <c r="AA266"/>
      <c r="AB266"/>
      <c r="AC266"/>
      <c r="AD266"/>
      <c r="AE266"/>
      <c r="AF266"/>
      <c r="AG266"/>
      <c r="AH266"/>
      <c r="AI266"/>
      <c r="AJ266"/>
      <c r="AK266"/>
      <c r="AL266"/>
      <c r="AM266"/>
      <c r="AN266"/>
      <c r="AO266"/>
      <c r="AP266"/>
      <c r="AQ266"/>
      <c r="AR266"/>
      <c r="AS266"/>
      <c r="AT266"/>
      <c r="AU266"/>
      <c r="AV266"/>
      <c r="AW266"/>
      <c r="AX266"/>
      <c r="AY266"/>
      <c r="AZ266"/>
      <c r="BA266"/>
      <c r="BB266"/>
      <c r="BC266"/>
      <c r="BD266"/>
      <c r="BE266"/>
      <c r="BF266"/>
      <c r="BG266"/>
      <c r="BH266"/>
      <c r="BI266"/>
      <c r="BJ266"/>
      <c r="BK266"/>
      <c r="BL266"/>
      <c r="BM266"/>
      <c r="BN266"/>
      <c r="BO266"/>
      <c r="BP266"/>
      <c r="BQ266"/>
      <c r="BR266"/>
      <c r="BS266"/>
      <c r="BT266"/>
      <c r="BU266"/>
      <c r="BV266"/>
      <c r="BW266"/>
      <c r="BX266"/>
      <c r="BY266"/>
      <c r="BZ266"/>
      <c r="CA266"/>
      <c r="CB266"/>
      <c r="CC266"/>
      <c r="CD266"/>
      <c r="CE266"/>
      <c r="CF266"/>
      <c r="CG266"/>
      <c r="CH266"/>
      <c r="CI266"/>
      <c r="CJ266"/>
      <c r="CK266"/>
      <c r="CL266"/>
      <c r="CM266"/>
      <c r="CN266"/>
      <c r="CO266"/>
      <c r="CP266"/>
      <c r="CQ266"/>
      <c r="CR266"/>
      <c r="CS266"/>
      <c r="CT266"/>
      <c r="CU266"/>
      <c r="CV266"/>
      <c r="CW266"/>
      <c r="CX266"/>
      <c r="CY266"/>
      <c r="CZ266"/>
      <c r="DA266"/>
      <c r="DB266"/>
      <c r="DC266"/>
      <c r="DD266"/>
      <c r="DE266"/>
      <c r="DF266"/>
      <c r="DG266"/>
      <c r="DH266"/>
      <c r="DI266"/>
      <c r="DJ266"/>
      <c r="DK266"/>
      <c r="DL266"/>
      <c r="DM266"/>
      <c r="DN266"/>
      <c r="DO266"/>
      <c r="DP266"/>
      <c r="DQ266"/>
      <c r="DR266"/>
      <c r="DS266"/>
      <c r="DT266"/>
      <c r="DU266"/>
      <c r="DV266"/>
      <c r="DW266"/>
      <c r="DX266"/>
      <c r="DY266"/>
      <c r="DZ266"/>
      <c r="EA266"/>
      <c r="EB266"/>
      <c r="EC266"/>
      <c r="ED266"/>
      <c r="EE266"/>
      <c r="EF266"/>
      <c r="EG266"/>
      <c r="EH266"/>
      <c r="EI266"/>
      <c r="EJ266"/>
      <c r="EK266"/>
      <c r="EL266"/>
      <c r="EM266"/>
      <c r="EN266"/>
      <c r="EO266"/>
      <c r="EP266"/>
      <c r="EQ266"/>
      <c r="ER266"/>
      <c r="ES266"/>
      <c r="ET266"/>
      <c r="EU266"/>
      <c r="EV266"/>
      <c r="EW266"/>
      <c r="EX266"/>
      <c r="EY266"/>
      <c r="EZ266"/>
      <c r="FA266"/>
      <c r="FB266"/>
      <c r="FC266"/>
      <c r="FD266"/>
      <c r="FE266"/>
      <c r="FF266"/>
      <c r="FG266"/>
      <c r="FH266"/>
      <c r="FI266"/>
      <c r="FJ266"/>
      <c r="FK266"/>
      <c r="FL266"/>
      <c r="FM266"/>
      <c r="FN266"/>
      <c r="FO266"/>
      <c r="FP266"/>
      <c r="FQ266"/>
      <c r="FR266"/>
      <c r="FS266"/>
      <c r="FT266"/>
    </row>
    <row r="267" spans="1:176" ht="47.25" x14ac:dyDescent="0.2">
      <c r="A267" s="91" t="s">
        <v>239</v>
      </c>
      <c r="B267" s="3" t="s">
        <v>109</v>
      </c>
      <c r="C267" s="13"/>
      <c r="D267" s="135"/>
      <c r="E267" s="135"/>
      <c r="F267" s="12"/>
      <c r="G267" s="53" t="str">
        <f>IF(C267="","",IF(C267="Yes","Decribe your external system vulnerability scanning strategy, including the frequency of both types of scans.","Describe any plans to implement vulnerability scanning for your systems."))</f>
        <v/>
      </c>
      <c r="H267" s="36" t="s">
        <v>534</v>
      </c>
      <c r="I267" s="36" t="s">
        <v>453</v>
      </c>
      <c r="J267" s="75"/>
      <c r="K267" s="78"/>
      <c r="L267" s="76">
        <f t="shared" si="5"/>
        <v>0</v>
      </c>
      <c r="M267" s="113"/>
      <c r="N267" s="113"/>
      <c r="O267" s="115" t="s">
        <v>1081</v>
      </c>
      <c r="P267" s="112" t="s">
        <v>649</v>
      </c>
      <c r="Q267" s="112" t="s">
        <v>649</v>
      </c>
      <c r="R267" s="112" t="s">
        <v>635</v>
      </c>
      <c r="S267" s="148" t="s">
        <v>1160</v>
      </c>
      <c r="T267" s="114" t="s">
        <v>1012</v>
      </c>
      <c r="U267" s="108" t="s">
        <v>637</v>
      </c>
      <c r="V267" s="107" t="s">
        <v>638</v>
      </c>
      <c r="W267"/>
      <c r="X267"/>
      <c r="Y267"/>
      <c r="Z267"/>
      <c r="AA267"/>
      <c r="AB267"/>
      <c r="AC267"/>
      <c r="AD267"/>
      <c r="AE267"/>
      <c r="AF267"/>
      <c r="AG267"/>
      <c r="AH267"/>
      <c r="AI267"/>
      <c r="AJ267"/>
      <c r="AK267"/>
      <c r="AL267"/>
      <c r="AM267"/>
      <c r="AN267"/>
      <c r="AO267"/>
      <c r="AP267"/>
      <c r="AQ267"/>
      <c r="AR267"/>
      <c r="AS267"/>
      <c r="AT267"/>
      <c r="AU267"/>
      <c r="AV267"/>
      <c r="AW267"/>
      <c r="AX267"/>
      <c r="AY267"/>
      <c r="AZ267"/>
      <c r="BA267"/>
      <c r="BB267"/>
      <c r="BC267"/>
      <c r="BD267"/>
      <c r="BE267"/>
      <c r="BF267"/>
      <c r="BG267"/>
      <c r="BH267"/>
      <c r="BI267"/>
      <c r="BJ267"/>
      <c r="BK267"/>
      <c r="BL267"/>
      <c r="BM267"/>
      <c r="BN267"/>
      <c r="BO267"/>
      <c r="BP267"/>
      <c r="BQ267"/>
      <c r="BR267"/>
      <c r="BS267"/>
      <c r="BT267"/>
      <c r="BU267"/>
      <c r="BV267"/>
      <c r="BW267"/>
      <c r="BX267"/>
      <c r="BY267"/>
      <c r="BZ267"/>
      <c r="CA267"/>
      <c r="CB267"/>
      <c r="CC267"/>
      <c r="CD267"/>
      <c r="CE267"/>
      <c r="CF267"/>
      <c r="CG267"/>
      <c r="CH267"/>
      <c r="CI267"/>
      <c r="CJ267"/>
      <c r="CK267"/>
      <c r="CL267"/>
      <c r="CM267"/>
      <c r="CN267"/>
      <c r="CO267"/>
      <c r="CP267"/>
      <c r="CQ267"/>
      <c r="CR267"/>
      <c r="CS267"/>
      <c r="CT267"/>
      <c r="CU267"/>
      <c r="CV267"/>
      <c r="CW267"/>
      <c r="CX267"/>
      <c r="CY267"/>
      <c r="CZ267"/>
      <c r="DA267"/>
      <c r="DB267"/>
      <c r="DC267"/>
      <c r="DD267"/>
      <c r="DE267"/>
      <c r="DF267"/>
      <c r="DG267"/>
      <c r="DH267"/>
      <c r="DI267"/>
      <c r="DJ267"/>
      <c r="DK267"/>
      <c r="DL267"/>
      <c r="DM267"/>
      <c r="DN267"/>
      <c r="DO267"/>
      <c r="DP267"/>
      <c r="DQ267"/>
      <c r="DR267"/>
      <c r="DS267"/>
      <c r="DT267"/>
      <c r="DU267"/>
      <c r="DV267"/>
      <c r="DW267"/>
      <c r="DX267"/>
      <c r="DY267"/>
      <c r="DZ267"/>
      <c r="EA267"/>
      <c r="EB267"/>
      <c r="EC267"/>
      <c r="ED267"/>
      <c r="EE267"/>
      <c r="EF267"/>
      <c r="EG267"/>
      <c r="EH267"/>
      <c r="EI267"/>
      <c r="EJ267"/>
      <c r="EK267"/>
      <c r="EL267"/>
      <c r="EM267"/>
      <c r="EN267"/>
      <c r="EO267"/>
      <c r="EP267"/>
      <c r="EQ267"/>
      <c r="ER267"/>
      <c r="ES267"/>
      <c r="ET267"/>
      <c r="EU267"/>
      <c r="EV267"/>
      <c r="EW267"/>
      <c r="EX267"/>
      <c r="EY267"/>
      <c r="EZ267"/>
      <c r="FA267"/>
      <c r="FB267"/>
      <c r="FC267"/>
      <c r="FD267"/>
      <c r="FE267"/>
      <c r="FF267"/>
      <c r="FG267"/>
      <c r="FH267"/>
      <c r="FI267"/>
      <c r="FJ267"/>
      <c r="FK267"/>
      <c r="FL267"/>
      <c r="FM267"/>
      <c r="FN267"/>
      <c r="FO267"/>
      <c r="FP267"/>
      <c r="FQ267"/>
      <c r="FR267"/>
      <c r="FS267"/>
      <c r="FT267"/>
    </row>
    <row r="268" spans="1:176" ht="31.5" x14ac:dyDescent="0.2">
      <c r="A268" s="91" t="s">
        <v>240</v>
      </c>
      <c r="B268" s="3" t="s">
        <v>110</v>
      </c>
      <c r="C268" s="13"/>
      <c r="D268" s="135"/>
      <c r="E268" s="135"/>
      <c r="F268" s="12"/>
      <c r="G268" s="53" t="str">
        <f>IF(C268="","",IF(C268="Yes","State the date of your most recent system external assessment.","Describe any plans to have system external assessment(s) performed on your systems."))</f>
        <v/>
      </c>
      <c r="H268" s="36"/>
      <c r="I268" s="36"/>
      <c r="J268" s="75"/>
      <c r="K268" s="78"/>
      <c r="L268" s="76">
        <f t="shared" si="5"/>
        <v>0</v>
      </c>
      <c r="M268" s="113"/>
      <c r="N268" s="113"/>
      <c r="O268" s="113" t="s">
        <v>1082</v>
      </c>
      <c r="P268" s="112" t="s">
        <v>649</v>
      </c>
      <c r="Q268" s="112" t="s">
        <v>649</v>
      </c>
      <c r="R268" s="112" t="s">
        <v>635</v>
      </c>
      <c r="S268" s="148" t="s">
        <v>1160</v>
      </c>
      <c r="T268" s="112"/>
      <c r="U268" s="108" t="s">
        <v>637</v>
      </c>
      <c r="V268" s="107" t="s">
        <v>638</v>
      </c>
      <c r="W268"/>
      <c r="X268"/>
      <c r="Y268"/>
      <c r="Z268"/>
      <c r="AA268"/>
      <c r="AB268"/>
      <c r="AC268"/>
      <c r="AD268"/>
      <c r="AE268"/>
      <c r="AF268"/>
      <c r="AG268"/>
      <c r="AH268"/>
      <c r="AI268"/>
      <c r="AJ268"/>
      <c r="AK268"/>
      <c r="AL268"/>
      <c r="AM268"/>
      <c r="AN268"/>
      <c r="AO268"/>
      <c r="AP268"/>
      <c r="AQ268"/>
      <c r="AR268"/>
      <c r="AS268"/>
      <c r="AT268"/>
      <c r="AU268"/>
      <c r="AV268"/>
      <c r="AW268"/>
      <c r="AX268"/>
      <c r="AY268"/>
      <c r="AZ268"/>
      <c r="BA268"/>
      <c r="BB268"/>
      <c r="BC268"/>
      <c r="BD268"/>
      <c r="BE268"/>
      <c r="BF268"/>
      <c r="BG268"/>
      <c r="BH268"/>
      <c r="BI268"/>
      <c r="BJ268"/>
      <c r="BK268"/>
      <c r="BL268"/>
      <c r="BM268"/>
      <c r="BN268"/>
      <c r="BO268"/>
      <c r="BP268"/>
      <c r="BQ268"/>
      <c r="BR268"/>
      <c r="BS268"/>
      <c r="BT268"/>
      <c r="BU268"/>
      <c r="BV268"/>
      <c r="BW268"/>
      <c r="BX268"/>
      <c r="BY268"/>
      <c r="BZ268"/>
      <c r="CA268"/>
      <c r="CB268"/>
      <c r="CC268"/>
      <c r="CD268"/>
      <c r="CE268"/>
      <c r="CF268"/>
      <c r="CG268"/>
      <c r="CH268"/>
      <c r="CI268"/>
      <c r="CJ268"/>
      <c r="CK268"/>
      <c r="CL268"/>
      <c r="CM268"/>
      <c r="CN268"/>
      <c r="CO268"/>
      <c r="CP268"/>
      <c r="CQ268"/>
      <c r="CR268"/>
      <c r="CS268"/>
      <c r="CT268"/>
      <c r="CU268"/>
      <c r="CV268"/>
      <c r="CW268"/>
      <c r="CX268"/>
      <c r="CY268"/>
      <c r="CZ268"/>
      <c r="DA268"/>
      <c r="DB268"/>
      <c r="DC268"/>
      <c r="DD268"/>
      <c r="DE268"/>
      <c r="DF268"/>
      <c r="DG268"/>
      <c r="DH268"/>
      <c r="DI268"/>
      <c r="DJ268"/>
      <c r="DK268"/>
      <c r="DL268"/>
      <c r="DM268"/>
      <c r="DN268"/>
      <c r="DO268"/>
      <c r="DP268"/>
      <c r="DQ268"/>
      <c r="DR268"/>
      <c r="DS268"/>
      <c r="DT268"/>
      <c r="DU268"/>
      <c r="DV268"/>
      <c r="DW268"/>
      <c r="DX268"/>
      <c r="DY268"/>
      <c r="DZ268"/>
      <c r="EA268"/>
      <c r="EB268"/>
      <c r="EC268"/>
      <c r="ED268"/>
      <c r="EE268"/>
      <c r="EF268"/>
      <c r="EG268"/>
      <c r="EH268"/>
      <c r="EI268"/>
      <c r="EJ268"/>
      <c r="EK268"/>
      <c r="EL268"/>
      <c r="EM268"/>
      <c r="EN268"/>
      <c r="EO268"/>
      <c r="EP268"/>
      <c r="EQ268"/>
      <c r="ER268"/>
      <c r="ES268"/>
      <c r="ET268"/>
      <c r="EU268"/>
      <c r="EV268"/>
      <c r="EW268"/>
      <c r="EX268"/>
      <c r="EY268"/>
      <c r="EZ268"/>
      <c r="FA268"/>
      <c r="FB268"/>
      <c r="FC268"/>
      <c r="FD268"/>
      <c r="FE268"/>
      <c r="FF268"/>
      <c r="FG268"/>
      <c r="FH268"/>
      <c r="FI268"/>
      <c r="FJ268"/>
      <c r="FK268"/>
      <c r="FL268"/>
      <c r="FM268"/>
      <c r="FN268"/>
      <c r="FO268"/>
      <c r="FP268"/>
      <c r="FQ268"/>
      <c r="FR268"/>
      <c r="FS268"/>
      <c r="FT268"/>
    </row>
    <row r="269" spans="1:176" ht="31.5" x14ac:dyDescent="0.2">
      <c r="A269" s="91" t="s">
        <v>241</v>
      </c>
      <c r="B269" s="3" t="s">
        <v>90</v>
      </c>
      <c r="C269" s="13"/>
      <c r="D269" s="135"/>
      <c r="E269" s="135"/>
      <c r="F269" s="11"/>
      <c r="G269" s="53" t="s">
        <v>532</v>
      </c>
      <c r="H269" s="36"/>
      <c r="I269" s="36"/>
      <c r="J269" s="75"/>
      <c r="K269" s="78"/>
      <c r="L269" s="76">
        <f t="shared" si="5"/>
        <v>0</v>
      </c>
      <c r="M269" s="113"/>
      <c r="N269" s="113"/>
      <c r="O269" s="113"/>
      <c r="P269" s="112" t="s">
        <v>649</v>
      </c>
      <c r="Q269" s="112" t="s">
        <v>649</v>
      </c>
      <c r="R269" s="112" t="s">
        <v>635</v>
      </c>
      <c r="S269" s="148" t="s">
        <v>1160</v>
      </c>
      <c r="T269" s="114" t="s">
        <v>1027</v>
      </c>
      <c r="U269" s="108" t="s">
        <v>637</v>
      </c>
      <c r="V269" s="107" t="s">
        <v>638</v>
      </c>
      <c r="W269"/>
      <c r="X269"/>
      <c r="Y269"/>
      <c r="Z269"/>
      <c r="AA269"/>
      <c r="AB269"/>
      <c r="AC269"/>
      <c r="AD269"/>
      <c r="AE269"/>
      <c r="AF269"/>
      <c r="AG269"/>
      <c r="AH269"/>
      <c r="AI269"/>
      <c r="AJ269"/>
      <c r="AK269"/>
      <c r="AL269"/>
      <c r="AM269"/>
      <c r="AN269"/>
      <c r="AO269"/>
      <c r="AP269"/>
      <c r="AQ269"/>
      <c r="AR269"/>
      <c r="AS269"/>
      <c r="AT269"/>
      <c r="AU269"/>
      <c r="AV269"/>
      <c r="AW269"/>
      <c r="AX269"/>
      <c r="AY269"/>
      <c r="AZ269"/>
      <c r="BA269"/>
      <c r="BB269"/>
      <c r="BC269"/>
      <c r="BD269"/>
      <c r="BE269"/>
      <c r="BF269"/>
      <c r="BG269"/>
      <c r="BH269"/>
      <c r="BI269"/>
      <c r="BJ269"/>
      <c r="BK269"/>
      <c r="BL269"/>
      <c r="BM269"/>
      <c r="BN269"/>
      <c r="BO269"/>
      <c r="BP269"/>
      <c r="BQ269"/>
      <c r="BR269"/>
      <c r="BS269"/>
      <c r="BT269"/>
      <c r="BU269"/>
      <c r="BV269"/>
      <c r="BW269"/>
      <c r="BX269"/>
      <c r="BY269"/>
      <c r="BZ269"/>
      <c r="CA269"/>
      <c r="CB269"/>
      <c r="CC269"/>
      <c r="CD269"/>
      <c r="CE269"/>
      <c r="CF269"/>
      <c r="CG269"/>
      <c r="CH269"/>
      <c r="CI269"/>
      <c r="CJ269"/>
      <c r="CK269"/>
      <c r="CL269"/>
      <c r="CM269"/>
      <c r="CN269"/>
      <c r="CO269"/>
      <c r="CP269"/>
      <c r="CQ269"/>
      <c r="CR269"/>
      <c r="CS269"/>
      <c r="CT269"/>
      <c r="CU269"/>
      <c r="CV269"/>
      <c r="CW269"/>
      <c r="CX269"/>
      <c r="CY269"/>
      <c r="CZ269"/>
      <c r="DA269"/>
      <c r="DB269"/>
      <c r="DC269"/>
      <c r="DD269"/>
      <c r="DE269"/>
      <c r="DF269"/>
      <c r="DG269"/>
      <c r="DH269"/>
      <c r="DI269"/>
      <c r="DJ269"/>
      <c r="DK269"/>
      <c r="DL269"/>
      <c r="DM269"/>
      <c r="DN269"/>
      <c r="DO269"/>
      <c r="DP269"/>
      <c r="DQ269"/>
      <c r="DR269"/>
      <c r="DS269"/>
      <c r="DT269"/>
      <c r="DU269"/>
      <c r="DV269"/>
      <c r="DW269"/>
      <c r="DX269"/>
      <c r="DY269"/>
      <c r="DZ269"/>
      <c r="EA269"/>
      <c r="EB269"/>
      <c r="EC269"/>
      <c r="ED269"/>
      <c r="EE269"/>
      <c r="EF269"/>
      <c r="EG269"/>
      <c r="EH269"/>
      <c r="EI269"/>
      <c r="EJ269"/>
      <c r="EK269"/>
      <c r="EL269"/>
      <c r="EM269"/>
      <c r="EN269"/>
      <c r="EO269"/>
      <c r="EP269"/>
      <c r="EQ269"/>
      <c r="ER269"/>
      <c r="ES269"/>
      <c r="ET269"/>
      <c r="EU269"/>
      <c r="EV269"/>
      <c r="EW269"/>
      <c r="EX269"/>
      <c r="EY269"/>
      <c r="EZ269"/>
      <c r="FA269"/>
      <c r="FB269"/>
      <c r="FC269"/>
      <c r="FD269"/>
      <c r="FE269"/>
      <c r="FF269"/>
      <c r="FG269"/>
      <c r="FH269"/>
      <c r="FI269"/>
      <c r="FJ269"/>
      <c r="FK269"/>
      <c r="FL269"/>
      <c r="FM269"/>
      <c r="FN269"/>
      <c r="FO269"/>
      <c r="FP269"/>
      <c r="FQ269"/>
      <c r="FR269"/>
      <c r="FS269"/>
      <c r="FT269"/>
    </row>
    <row r="270" spans="1:176" ht="18" x14ac:dyDescent="0.2">
      <c r="A270" s="91" t="s">
        <v>242</v>
      </c>
      <c r="B270" s="3" t="s">
        <v>1230</v>
      </c>
      <c r="C270" s="13"/>
      <c r="D270" s="135"/>
      <c r="E270" s="135"/>
      <c r="F270" s="12"/>
      <c r="G270" s="149" t="str">
        <f>IF(C270="","",IF(C270="Yes","Provide a reference to or attach security scan documentation.","Describe why security scan results will not be provided to the entity."))</f>
        <v/>
      </c>
      <c r="H270" s="36"/>
      <c r="I270" s="36"/>
      <c r="J270" s="75"/>
      <c r="K270" s="78"/>
      <c r="L270" s="76">
        <f t="shared" si="5"/>
        <v>0</v>
      </c>
      <c r="M270" s="113"/>
      <c r="N270" s="113"/>
      <c r="O270" s="113"/>
      <c r="P270" s="112" t="s">
        <v>649</v>
      </c>
      <c r="Q270" s="112" t="s">
        <v>649</v>
      </c>
      <c r="R270" s="112"/>
      <c r="S270" s="112"/>
      <c r="T270" s="112"/>
      <c r="U270" s="108"/>
      <c r="V270" s="107"/>
      <c r="W270"/>
      <c r="X270"/>
      <c r="Y270"/>
      <c r="Z270"/>
      <c r="AA270"/>
      <c r="AB270"/>
      <c r="AC270"/>
      <c r="AD270"/>
      <c r="AE270"/>
      <c r="AF270"/>
      <c r="AG270"/>
      <c r="AH270"/>
      <c r="AI270"/>
      <c r="AJ270"/>
      <c r="AK270"/>
      <c r="AL270"/>
      <c r="AM270"/>
      <c r="AN270"/>
      <c r="AO270"/>
      <c r="AP270"/>
      <c r="AQ270"/>
      <c r="AR270"/>
      <c r="AS270"/>
      <c r="AT270"/>
      <c r="AU270"/>
      <c r="AV270"/>
      <c r="AW270"/>
      <c r="AX270"/>
      <c r="AY270"/>
      <c r="AZ270"/>
      <c r="BA270"/>
      <c r="BB270"/>
      <c r="BC270"/>
      <c r="BD270"/>
      <c r="BE270"/>
      <c r="BF270"/>
      <c r="BG270"/>
      <c r="BH270"/>
      <c r="BI270"/>
      <c r="BJ270"/>
      <c r="BK270"/>
      <c r="BL270"/>
      <c r="BM270"/>
      <c r="BN270"/>
      <c r="BO270"/>
      <c r="BP270"/>
      <c r="BQ270"/>
      <c r="BR270"/>
      <c r="BS270"/>
      <c r="BT270"/>
      <c r="BU270"/>
      <c r="BV270"/>
      <c r="BW270"/>
      <c r="BX270"/>
      <c r="BY270"/>
      <c r="BZ270"/>
      <c r="CA270"/>
      <c r="CB270"/>
      <c r="CC270"/>
      <c r="CD270"/>
      <c r="CE270"/>
      <c r="CF270"/>
      <c r="CG270"/>
      <c r="CH270"/>
      <c r="CI270"/>
      <c r="CJ270"/>
      <c r="CK270"/>
      <c r="CL270"/>
      <c r="CM270"/>
      <c r="CN270"/>
      <c r="CO270"/>
      <c r="CP270"/>
      <c r="CQ270"/>
      <c r="CR270"/>
      <c r="CS270"/>
      <c r="CT270"/>
      <c r="CU270"/>
      <c r="CV270"/>
      <c r="CW270"/>
      <c r="CX270"/>
      <c r="CY270"/>
      <c r="CZ270"/>
      <c r="DA270"/>
      <c r="DB270"/>
      <c r="DC270"/>
      <c r="DD270"/>
      <c r="DE270"/>
      <c r="DF270"/>
      <c r="DG270"/>
      <c r="DH270"/>
      <c r="DI270"/>
      <c r="DJ270"/>
      <c r="DK270"/>
      <c r="DL270"/>
      <c r="DM270"/>
      <c r="DN270"/>
      <c r="DO270"/>
      <c r="DP270"/>
      <c r="DQ270"/>
      <c r="DR270"/>
      <c r="DS270"/>
      <c r="DT270"/>
      <c r="DU270"/>
      <c r="DV270"/>
      <c r="DW270"/>
      <c r="DX270"/>
      <c r="DY270"/>
      <c r="DZ270"/>
      <c r="EA270"/>
      <c r="EB270"/>
      <c r="EC270"/>
      <c r="ED270"/>
      <c r="EE270"/>
      <c r="EF270"/>
      <c r="EG270"/>
      <c r="EH270"/>
      <c r="EI270"/>
      <c r="EJ270"/>
      <c r="EK270"/>
      <c r="EL270"/>
      <c r="EM270"/>
      <c r="EN270"/>
      <c r="EO270"/>
      <c r="EP270"/>
      <c r="EQ270"/>
      <c r="ER270"/>
      <c r="ES270"/>
      <c r="ET270"/>
      <c r="EU270"/>
      <c r="EV270"/>
      <c r="EW270"/>
      <c r="EX270"/>
      <c r="EY270"/>
      <c r="EZ270"/>
      <c r="FA270"/>
      <c r="FB270"/>
      <c r="FC270"/>
      <c r="FD270"/>
      <c r="FE270"/>
      <c r="FF270"/>
      <c r="FG270"/>
      <c r="FH270"/>
      <c r="FI270"/>
      <c r="FJ270"/>
      <c r="FK270"/>
      <c r="FL270"/>
      <c r="FM270"/>
      <c r="FN270"/>
      <c r="FO270"/>
      <c r="FP270"/>
      <c r="FQ270"/>
      <c r="FR270"/>
      <c r="FS270"/>
      <c r="FT270"/>
    </row>
    <row r="271" spans="1:176" ht="28.5" x14ac:dyDescent="0.2">
      <c r="A271" s="91" t="s">
        <v>243</v>
      </c>
      <c r="B271" s="18" t="s">
        <v>599</v>
      </c>
      <c r="C271" s="13"/>
      <c r="D271" s="135"/>
      <c r="E271" s="135"/>
      <c r="F271" s="12"/>
      <c r="G271" s="53" t="str">
        <f>IF(C271="","",IF(C271="Yes","Provide reference to the process or procedure to setup security testing times and scopes.","Provide a brief summary for your response."))</f>
        <v/>
      </c>
      <c r="H271" s="36"/>
      <c r="I271" s="36"/>
      <c r="J271" s="75"/>
      <c r="K271" s="78"/>
      <c r="L271" s="76">
        <f t="shared" si="5"/>
        <v>0</v>
      </c>
      <c r="M271" s="113"/>
      <c r="N271" s="113"/>
      <c r="O271" s="113"/>
      <c r="P271" s="112"/>
      <c r="Q271" s="112"/>
      <c r="R271" s="112"/>
      <c r="S271" s="112"/>
      <c r="T271" s="112"/>
      <c r="U271" s="108"/>
      <c r="V271" s="107"/>
      <c r="W271"/>
      <c r="X271"/>
      <c r="Y271"/>
      <c r="Z271"/>
      <c r="AA271"/>
      <c r="AB271"/>
      <c r="AC271"/>
      <c r="AD271"/>
      <c r="AE271"/>
      <c r="AF271"/>
      <c r="AG271"/>
      <c r="AH271"/>
      <c r="AI271"/>
      <c r="AJ271"/>
      <c r="AK271"/>
      <c r="AL271"/>
      <c r="AM271"/>
      <c r="AN271"/>
      <c r="AO271"/>
      <c r="AP271"/>
      <c r="AQ271"/>
      <c r="AR271"/>
      <c r="AS271"/>
      <c r="AT271"/>
      <c r="AU271"/>
      <c r="AV271"/>
      <c r="AW271"/>
      <c r="AX271"/>
      <c r="AY271"/>
      <c r="AZ271"/>
      <c r="BA271"/>
      <c r="BB271"/>
      <c r="BC271"/>
      <c r="BD271"/>
      <c r="BE271"/>
      <c r="BF271"/>
      <c r="BG271"/>
      <c r="BH271"/>
      <c r="BI271"/>
      <c r="BJ271"/>
      <c r="BK271"/>
      <c r="BL271"/>
      <c r="BM271"/>
      <c r="BN271"/>
      <c r="BO271"/>
      <c r="BP271"/>
      <c r="BQ271"/>
      <c r="BR271"/>
      <c r="BS271"/>
      <c r="BT271"/>
      <c r="BU271"/>
      <c r="BV271"/>
      <c r="BW271"/>
      <c r="BX271"/>
      <c r="BY271"/>
      <c r="BZ271"/>
      <c r="CA271"/>
      <c r="CB271"/>
      <c r="CC271"/>
      <c r="CD271"/>
      <c r="CE271"/>
      <c r="CF271"/>
      <c r="CG271"/>
      <c r="CH271"/>
      <c r="CI271"/>
      <c r="CJ271"/>
      <c r="CK271"/>
      <c r="CL271"/>
      <c r="CM271"/>
      <c r="CN271"/>
      <c r="CO271"/>
      <c r="CP271"/>
      <c r="CQ271"/>
      <c r="CR271"/>
      <c r="CS271"/>
      <c r="CT271"/>
      <c r="CU271"/>
      <c r="CV271"/>
      <c r="CW271"/>
      <c r="CX271"/>
      <c r="CY271"/>
      <c r="CZ271"/>
      <c r="DA271"/>
      <c r="DB271"/>
      <c r="DC271"/>
      <c r="DD271"/>
      <c r="DE271"/>
      <c r="DF271"/>
      <c r="DG271"/>
      <c r="DH271"/>
      <c r="DI271"/>
      <c r="DJ271"/>
      <c r="DK271"/>
      <c r="DL271"/>
      <c r="DM271"/>
      <c r="DN271"/>
      <c r="DO271"/>
      <c r="DP271"/>
      <c r="DQ271"/>
      <c r="DR271"/>
      <c r="DS271"/>
      <c r="DT271"/>
      <c r="DU271"/>
      <c r="DV271"/>
      <c r="DW271"/>
      <c r="DX271"/>
      <c r="DY271"/>
      <c r="DZ271"/>
      <c r="EA271"/>
      <c r="EB271"/>
      <c r="EC271"/>
      <c r="ED271"/>
      <c r="EE271"/>
      <c r="EF271"/>
      <c r="EG271"/>
      <c r="EH271"/>
      <c r="EI271"/>
      <c r="EJ271"/>
      <c r="EK271"/>
      <c r="EL271"/>
      <c r="EM271"/>
      <c r="EN271"/>
      <c r="EO271"/>
      <c r="EP271"/>
      <c r="EQ271"/>
      <c r="ER271"/>
      <c r="ES271"/>
      <c r="ET271"/>
      <c r="EU271"/>
      <c r="EV271"/>
      <c r="EW271"/>
      <c r="EX271"/>
      <c r="EY271"/>
      <c r="EZ271"/>
      <c r="FA271"/>
      <c r="FB271"/>
      <c r="FC271"/>
      <c r="FD271"/>
      <c r="FE271"/>
      <c r="FF271"/>
      <c r="FG271"/>
      <c r="FH271"/>
      <c r="FI271"/>
      <c r="FJ271"/>
      <c r="FK271"/>
      <c r="FL271"/>
      <c r="FM271"/>
      <c r="FN271"/>
      <c r="FO271"/>
      <c r="FP271"/>
      <c r="FQ271"/>
      <c r="FR271"/>
      <c r="FS271"/>
      <c r="FT271"/>
    </row>
    <row r="272" spans="1:176" ht="31.5" x14ac:dyDescent="0.2">
      <c r="A272" s="91" t="s">
        <v>300</v>
      </c>
      <c r="B272" s="3" t="s">
        <v>79</v>
      </c>
      <c r="C272" s="13"/>
      <c r="D272" s="135"/>
      <c r="E272" s="135"/>
      <c r="F272" s="12"/>
      <c r="G272" s="55" t="str">
        <f>IF(C272="","",IF(C272="Yes","Describe testing processes, including but not limited to, development of test plans, personnel involved in the testing process, and authorized individual accountable for approval and certification of test results.","State your plans to implement software testing processes into your environment."))</f>
        <v/>
      </c>
      <c r="H272" s="36"/>
      <c r="I272" s="36" t="s">
        <v>397</v>
      </c>
      <c r="J272" s="75"/>
      <c r="K272" s="78"/>
      <c r="L272" s="76">
        <f t="shared" si="5"/>
        <v>0</v>
      </c>
      <c r="M272" s="113"/>
      <c r="N272" s="113"/>
      <c r="O272" s="113"/>
      <c r="P272" s="112" t="s">
        <v>1013</v>
      </c>
      <c r="Q272" s="112" t="s">
        <v>1013</v>
      </c>
      <c r="R272" s="112"/>
      <c r="S272" s="112"/>
      <c r="T272" s="114" t="s">
        <v>1028</v>
      </c>
      <c r="U272" s="108" t="s">
        <v>813</v>
      </c>
      <c r="V272" s="107" t="s">
        <v>674</v>
      </c>
      <c r="W272"/>
      <c r="X272"/>
      <c r="Y272"/>
      <c r="Z272"/>
      <c r="AA272"/>
      <c r="AB272"/>
      <c r="AC272"/>
      <c r="AD272"/>
      <c r="AE272"/>
      <c r="AF272"/>
      <c r="AG272"/>
      <c r="AH272"/>
      <c r="AI272"/>
      <c r="AJ272"/>
      <c r="AK272"/>
      <c r="AL272"/>
      <c r="AM272"/>
      <c r="AN272"/>
      <c r="AO272"/>
      <c r="AP272"/>
      <c r="AQ272"/>
      <c r="AR272"/>
      <c r="AS272"/>
      <c r="AT272"/>
      <c r="AU272"/>
      <c r="AV272"/>
      <c r="AW272"/>
      <c r="AX272"/>
      <c r="AY272"/>
      <c r="AZ272"/>
      <c r="BA272"/>
      <c r="BB272"/>
      <c r="BC272"/>
      <c r="BD272"/>
      <c r="BE272"/>
      <c r="BF272"/>
      <c r="BG272"/>
      <c r="BH272"/>
      <c r="BI272"/>
      <c r="BJ272"/>
      <c r="BK272"/>
      <c r="BL272"/>
      <c r="BM272"/>
      <c r="BN272"/>
      <c r="BO272"/>
      <c r="BP272"/>
      <c r="BQ272"/>
      <c r="BR272"/>
      <c r="BS272"/>
      <c r="BT272"/>
      <c r="BU272"/>
      <c r="BV272"/>
      <c r="BW272"/>
      <c r="BX272"/>
      <c r="BY272"/>
      <c r="BZ272"/>
      <c r="CA272"/>
      <c r="CB272"/>
      <c r="CC272"/>
      <c r="CD272"/>
      <c r="CE272"/>
      <c r="CF272"/>
      <c r="CG272"/>
      <c r="CH272"/>
      <c r="CI272"/>
      <c r="CJ272"/>
      <c r="CK272"/>
      <c r="CL272"/>
      <c r="CM272"/>
      <c r="CN272"/>
      <c r="CO272"/>
      <c r="CP272"/>
      <c r="CQ272"/>
      <c r="CR272"/>
      <c r="CS272"/>
      <c r="CT272"/>
      <c r="CU272"/>
      <c r="CV272"/>
      <c r="CW272"/>
      <c r="CX272"/>
      <c r="CY272"/>
      <c r="CZ272"/>
      <c r="DA272"/>
      <c r="DB272"/>
      <c r="DC272"/>
      <c r="DD272"/>
      <c r="DE272"/>
      <c r="DF272"/>
      <c r="DG272"/>
      <c r="DH272"/>
      <c r="DI272"/>
      <c r="DJ272"/>
      <c r="DK272"/>
      <c r="DL272"/>
      <c r="DM272"/>
      <c r="DN272"/>
      <c r="DO272"/>
      <c r="DP272"/>
      <c r="DQ272"/>
      <c r="DR272"/>
      <c r="DS272"/>
      <c r="DT272"/>
      <c r="DU272"/>
      <c r="DV272"/>
      <c r="DW272"/>
      <c r="DX272"/>
      <c r="DY272"/>
      <c r="DZ272"/>
      <c r="EA272"/>
      <c r="EB272"/>
      <c r="EC272"/>
      <c r="ED272"/>
      <c r="EE272"/>
      <c r="EF272"/>
      <c r="EG272"/>
      <c r="EH272"/>
      <c r="EI272"/>
      <c r="EJ272"/>
      <c r="EK272"/>
      <c r="EL272"/>
      <c r="EM272"/>
      <c r="EN272"/>
      <c r="EO272"/>
      <c r="EP272"/>
      <c r="EQ272"/>
      <c r="ER272"/>
      <c r="ES272"/>
      <c r="ET272"/>
      <c r="EU272"/>
      <c r="EV272"/>
      <c r="EW272"/>
      <c r="EX272"/>
      <c r="EY272"/>
      <c r="EZ272"/>
      <c r="FA272"/>
      <c r="FB272"/>
      <c r="FC272"/>
      <c r="FD272"/>
      <c r="FE272"/>
      <c r="FF272"/>
      <c r="FG272"/>
      <c r="FH272"/>
      <c r="FI272"/>
      <c r="FJ272"/>
      <c r="FK272"/>
      <c r="FL272"/>
      <c r="FM272"/>
      <c r="FN272"/>
      <c r="FO272"/>
      <c r="FP272"/>
      <c r="FQ272"/>
      <c r="FR272"/>
      <c r="FS272"/>
      <c r="FT272"/>
    </row>
    <row r="273" spans="1:176" ht="31.5" x14ac:dyDescent="0.2">
      <c r="A273" s="91" t="s">
        <v>310</v>
      </c>
      <c r="B273" s="3" t="s">
        <v>1192</v>
      </c>
      <c r="C273" s="13"/>
      <c r="D273" s="135"/>
      <c r="E273" s="135"/>
      <c r="F273" s="12"/>
      <c r="G273" s="123" t="str">
        <f>IF(C273="","",IF(C273="Yes","Describe or provide a reference to/attach your software development life cycle approach, to include any attestations, assessments, or industry certifications that may apply.","Describe any plans to implement a documented SDLC."))</f>
        <v/>
      </c>
      <c r="H273" s="36"/>
      <c r="I273" s="36"/>
      <c r="J273" s="75"/>
      <c r="K273" s="78"/>
      <c r="L273" s="76">
        <f t="shared" si="5"/>
        <v>0</v>
      </c>
      <c r="M273" s="113"/>
      <c r="N273" s="113"/>
      <c r="O273" s="113"/>
      <c r="P273" s="112" t="s">
        <v>671</v>
      </c>
      <c r="Q273" s="112" t="s">
        <v>671</v>
      </c>
      <c r="R273" s="112"/>
      <c r="S273" s="143" t="s">
        <v>1141</v>
      </c>
      <c r="T273" s="114" t="s">
        <v>1029</v>
      </c>
      <c r="U273" s="108" t="s">
        <v>813</v>
      </c>
      <c r="V273" s="107" t="s">
        <v>674</v>
      </c>
      <c r="W273"/>
      <c r="X273"/>
      <c r="Y273"/>
      <c r="Z273"/>
      <c r="AA273"/>
      <c r="AB273"/>
      <c r="AC273"/>
      <c r="AD273"/>
      <c r="AE273"/>
      <c r="AF273"/>
      <c r="AG273"/>
      <c r="AH273"/>
      <c r="AI273"/>
      <c r="AJ273"/>
      <c r="AK273"/>
      <c r="AL273"/>
      <c r="AM273"/>
      <c r="AN273"/>
      <c r="AO273"/>
      <c r="AP273"/>
      <c r="AQ273"/>
      <c r="AR273"/>
      <c r="AS273"/>
      <c r="AT273"/>
      <c r="AU273"/>
      <c r="AV273"/>
      <c r="AW273"/>
      <c r="AX273"/>
      <c r="AY273"/>
      <c r="AZ273"/>
      <c r="BA273"/>
      <c r="BB273"/>
      <c r="BC273"/>
      <c r="BD273"/>
      <c r="BE273"/>
      <c r="BF273"/>
      <c r="BG273"/>
      <c r="BH273"/>
      <c r="BI273"/>
      <c r="BJ273"/>
      <c r="BK273"/>
      <c r="BL273"/>
      <c r="BM273"/>
      <c r="BN273"/>
      <c r="BO273"/>
      <c r="BP273"/>
      <c r="BQ273"/>
      <c r="BR273"/>
      <c r="BS273"/>
      <c r="BT273"/>
      <c r="BU273"/>
      <c r="BV273"/>
      <c r="BW273"/>
      <c r="BX273"/>
      <c r="BY273"/>
      <c r="BZ273"/>
      <c r="CA273"/>
      <c r="CB273"/>
      <c r="CC273"/>
      <c r="CD273"/>
      <c r="CE273"/>
      <c r="CF273"/>
      <c r="CG273"/>
      <c r="CH273"/>
      <c r="CI273"/>
      <c r="CJ273"/>
      <c r="CK273"/>
      <c r="CL273"/>
      <c r="CM273"/>
      <c r="CN273"/>
      <c r="CO273"/>
      <c r="CP273"/>
      <c r="CQ273"/>
      <c r="CR273"/>
      <c r="CS273"/>
      <c r="CT273"/>
      <c r="CU273"/>
      <c r="CV273"/>
      <c r="CW273"/>
      <c r="CX273"/>
      <c r="CY273"/>
      <c r="CZ273"/>
      <c r="DA273"/>
      <c r="DB273"/>
      <c r="DC273"/>
      <c r="DD273"/>
      <c r="DE273"/>
      <c r="DF273"/>
      <c r="DG273"/>
      <c r="DH273"/>
      <c r="DI273"/>
      <c r="DJ273"/>
      <c r="DK273"/>
      <c r="DL273"/>
      <c r="DM273"/>
      <c r="DN273"/>
      <c r="DO273"/>
      <c r="DP273"/>
      <c r="DQ273"/>
      <c r="DR273"/>
      <c r="DS273"/>
      <c r="DT273"/>
      <c r="DU273"/>
      <c r="DV273"/>
      <c r="DW273"/>
      <c r="DX273"/>
      <c r="DY273"/>
      <c r="DZ273"/>
      <c r="EA273"/>
      <c r="EB273"/>
      <c r="EC273"/>
      <c r="ED273"/>
      <c r="EE273"/>
      <c r="EF273"/>
      <c r="EG273"/>
      <c r="EH273"/>
      <c r="EI273"/>
      <c r="EJ273"/>
      <c r="EK273"/>
      <c r="EL273"/>
      <c r="EM273"/>
      <c r="EN273"/>
      <c r="EO273"/>
      <c r="EP273"/>
      <c r="EQ273"/>
      <c r="ER273"/>
      <c r="ES273"/>
      <c r="ET273"/>
      <c r="EU273"/>
      <c r="EV273"/>
      <c r="EW273"/>
      <c r="EX273"/>
      <c r="EY273"/>
      <c r="EZ273"/>
      <c r="FA273"/>
      <c r="FB273"/>
      <c r="FC273"/>
      <c r="FD273"/>
      <c r="FE273"/>
      <c r="FF273"/>
      <c r="FG273"/>
      <c r="FH273"/>
      <c r="FI273"/>
      <c r="FJ273"/>
      <c r="FK273"/>
      <c r="FL273"/>
      <c r="FM273"/>
      <c r="FN273"/>
      <c r="FO273"/>
      <c r="FP273"/>
      <c r="FQ273"/>
      <c r="FR273"/>
      <c r="FS273"/>
      <c r="FT273"/>
    </row>
    <row r="274" spans="1:176" ht="18" x14ac:dyDescent="0.2">
      <c r="A274" s="91" t="s">
        <v>312</v>
      </c>
      <c r="B274" s="3" t="s">
        <v>98</v>
      </c>
      <c r="C274" s="13"/>
      <c r="D274" s="135"/>
      <c r="E274" s="135"/>
      <c r="F274" s="12"/>
      <c r="G274" s="55"/>
      <c r="H274" s="36"/>
      <c r="I274" s="36"/>
      <c r="J274" s="75"/>
      <c r="K274" s="78"/>
      <c r="L274" s="76">
        <f t="shared" si="5"/>
        <v>0</v>
      </c>
      <c r="M274" s="113"/>
      <c r="N274" s="113"/>
      <c r="O274" s="113"/>
      <c r="P274" s="112" t="s">
        <v>1013</v>
      </c>
      <c r="Q274" s="112" t="s">
        <v>1013</v>
      </c>
      <c r="R274" s="112"/>
      <c r="S274" s="112"/>
      <c r="T274" s="112"/>
      <c r="U274" s="108"/>
      <c r="V274" s="107"/>
      <c r="W274"/>
      <c r="X274"/>
      <c r="Y274"/>
      <c r="Z274"/>
      <c r="AA274"/>
      <c r="AB274"/>
      <c r="AC274"/>
      <c r="AD274"/>
      <c r="AE274"/>
      <c r="AF274"/>
      <c r="AG274"/>
      <c r="AH274"/>
      <c r="AI274"/>
      <c r="AJ274"/>
      <c r="AK274"/>
      <c r="AL274"/>
      <c r="AM274"/>
      <c r="AN274"/>
      <c r="AO274"/>
      <c r="AP274"/>
      <c r="AQ274"/>
      <c r="AR274"/>
      <c r="AS274"/>
      <c r="AT274"/>
      <c r="AU274"/>
      <c r="AV274"/>
      <c r="AW274"/>
      <c r="AX274"/>
      <c r="AY274"/>
      <c r="AZ274"/>
      <c r="BA274"/>
      <c r="BB274"/>
      <c r="BC274"/>
      <c r="BD274"/>
      <c r="BE274"/>
      <c r="BF274"/>
      <c r="BG274"/>
      <c r="BH274"/>
      <c r="BI274"/>
      <c r="BJ274"/>
      <c r="BK274"/>
      <c r="BL274"/>
      <c r="BM274"/>
      <c r="BN274"/>
      <c r="BO274"/>
      <c r="BP274"/>
      <c r="BQ274"/>
      <c r="BR274"/>
      <c r="BS274"/>
      <c r="BT274"/>
      <c r="BU274"/>
      <c r="BV274"/>
      <c r="BW274"/>
      <c r="BX274"/>
      <c r="BY274"/>
      <c r="BZ274"/>
      <c r="CA274"/>
      <c r="CB274"/>
      <c r="CC274"/>
      <c r="CD274"/>
      <c r="CE274"/>
      <c r="CF274"/>
      <c r="CG274"/>
      <c r="CH274"/>
      <c r="CI274"/>
      <c r="CJ274"/>
      <c r="CK274"/>
      <c r="CL274"/>
      <c r="CM274"/>
      <c r="CN274"/>
      <c r="CO274"/>
      <c r="CP274"/>
      <c r="CQ274"/>
      <c r="CR274"/>
      <c r="CS274"/>
      <c r="CT274"/>
      <c r="CU274"/>
      <c r="CV274"/>
      <c r="CW274"/>
      <c r="CX274"/>
      <c r="CY274"/>
      <c r="CZ274"/>
      <c r="DA274"/>
      <c r="DB274"/>
      <c r="DC274"/>
      <c r="DD274"/>
      <c r="DE274"/>
      <c r="DF274"/>
      <c r="DG274"/>
      <c r="DH274"/>
      <c r="DI274"/>
      <c r="DJ274"/>
      <c r="DK274"/>
      <c r="DL274"/>
      <c r="DM274"/>
      <c r="DN274"/>
      <c r="DO274"/>
      <c r="DP274"/>
      <c r="DQ274"/>
      <c r="DR274"/>
      <c r="DS274"/>
      <c r="DT274"/>
      <c r="DU274"/>
      <c r="DV274"/>
      <c r="DW274"/>
      <c r="DX274"/>
      <c r="DY274"/>
      <c r="DZ274"/>
      <c r="EA274"/>
      <c r="EB274"/>
      <c r="EC274"/>
      <c r="ED274"/>
      <c r="EE274"/>
      <c r="EF274"/>
      <c r="EG274"/>
      <c r="EH274"/>
      <c r="EI274"/>
      <c r="EJ274"/>
      <c r="EK274"/>
      <c r="EL274"/>
      <c r="EM274"/>
      <c r="EN274"/>
      <c r="EO274"/>
      <c r="EP274"/>
      <c r="EQ274"/>
      <c r="ER274"/>
      <c r="ES274"/>
      <c r="ET274"/>
      <c r="EU274"/>
      <c r="EV274"/>
      <c r="EW274"/>
      <c r="EX274"/>
      <c r="EY274"/>
      <c r="EZ274"/>
      <c r="FA274"/>
      <c r="FB274"/>
      <c r="FC274"/>
      <c r="FD274"/>
      <c r="FE274"/>
      <c r="FF274"/>
      <c r="FG274"/>
      <c r="FH274"/>
      <c r="FI274"/>
      <c r="FJ274"/>
      <c r="FK274"/>
      <c r="FL274"/>
      <c r="FM274"/>
      <c r="FN274"/>
      <c r="FO274"/>
      <c r="FP274"/>
      <c r="FQ274"/>
      <c r="FR274"/>
      <c r="FS274"/>
      <c r="FT274"/>
    </row>
    <row r="275" spans="1:176" ht="31.5" x14ac:dyDescent="0.2">
      <c r="A275" s="91" t="s">
        <v>313</v>
      </c>
      <c r="B275" s="18" t="s">
        <v>561</v>
      </c>
      <c r="C275" s="13"/>
      <c r="D275" s="135"/>
      <c r="E275" s="135"/>
      <c r="F275" s="11"/>
      <c r="G275" s="52" t="str">
        <f>IF(C275="","",IF(C275="Yes","Please provide information on the pentetration testing (i.e., when was the test conducted, key findings, etc.).","Please detail any current plans to conduct third-party penetration testing."))</f>
        <v/>
      </c>
      <c r="H275" s="36"/>
      <c r="I275" s="36"/>
      <c r="J275" s="75"/>
      <c r="K275" s="78"/>
      <c r="L275" s="76">
        <f t="shared" si="5"/>
        <v>0</v>
      </c>
      <c r="M275" s="113"/>
      <c r="N275" s="113"/>
      <c r="O275" s="113"/>
      <c r="P275" s="112"/>
      <c r="Q275" s="112" t="s">
        <v>1030</v>
      </c>
      <c r="R275" s="112"/>
      <c r="S275" s="112"/>
      <c r="T275" s="114" t="s">
        <v>1031</v>
      </c>
      <c r="U275" s="108"/>
      <c r="V275" s="107" t="s">
        <v>1032</v>
      </c>
      <c r="W275"/>
      <c r="X275"/>
      <c r="Y275"/>
      <c r="Z275"/>
      <c r="AA275"/>
      <c r="AB275"/>
      <c r="AC275"/>
      <c r="AD275"/>
      <c r="AE275"/>
      <c r="AF275"/>
      <c r="AG275"/>
      <c r="AH275"/>
      <c r="AI275"/>
      <c r="AJ275"/>
      <c r="AK275"/>
      <c r="AL275"/>
      <c r="AM275"/>
      <c r="AN275"/>
      <c r="AO275"/>
      <c r="AP275"/>
      <c r="AQ275"/>
      <c r="AR275"/>
      <c r="AS275"/>
      <c r="AT275"/>
      <c r="AU275"/>
      <c r="AV275"/>
      <c r="AW275"/>
      <c r="AX275"/>
      <c r="AY275"/>
      <c r="AZ275"/>
      <c r="BA275"/>
      <c r="BB275"/>
      <c r="BC275"/>
      <c r="BD275"/>
      <c r="BE275"/>
      <c r="BF275"/>
      <c r="BG275"/>
      <c r="BH275"/>
      <c r="BI275"/>
      <c r="BJ275"/>
      <c r="BK275"/>
      <c r="BL275"/>
      <c r="BM275"/>
      <c r="BN275"/>
      <c r="BO275"/>
      <c r="BP275"/>
      <c r="BQ275"/>
      <c r="BR275"/>
      <c r="BS275"/>
      <c r="BT275"/>
      <c r="BU275"/>
      <c r="BV275"/>
      <c r="BW275"/>
      <c r="BX275"/>
      <c r="BY275"/>
      <c r="BZ275"/>
      <c r="CA275"/>
      <c r="CB275"/>
      <c r="CC275"/>
      <c r="CD275"/>
      <c r="CE275"/>
      <c r="CF275"/>
      <c r="CG275"/>
      <c r="CH275"/>
      <c r="CI275"/>
      <c r="CJ275"/>
      <c r="CK275"/>
      <c r="CL275"/>
      <c r="CM275"/>
      <c r="CN275"/>
      <c r="CO275"/>
      <c r="CP275"/>
      <c r="CQ275"/>
      <c r="CR275"/>
      <c r="CS275"/>
      <c r="CT275"/>
      <c r="CU275"/>
      <c r="CV275"/>
      <c r="CW275"/>
      <c r="CX275"/>
      <c r="CY275"/>
      <c r="CZ275"/>
      <c r="DA275"/>
      <c r="DB275"/>
      <c r="DC275"/>
      <c r="DD275"/>
      <c r="DE275"/>
      <c r="DF275"/>
      <c r="DG275"/>
      <c r="DH275"/>
      <c r="DI275"/>
      <c r="DJ275"/>
      <c r="DK275"/>
      <c r="DL275"/>
      <c r="DM275"/>
      <c r="DN275"/>
      <c r="DO275"/>
      <c r="DP275"/>
      <c r="DQ275"/>
      <c r="DR275"/>
      <c r="DS275"/>
      <c r="DT275"/>
      <c r="DU275"/>
      <c r="DV275"/>
      <c r="DW275"/>
      <c r="DX275"/>
      <c r="DY275"/>
      <c r="DZ275"/>
      <c r="EA275"/>
      <c r="EB275"/>
      <c r="EC275"/>
      <c r="ED275"/>
      <c r="EE275"/>
      <c r="EF275"/>
      <c r="EG275"/>
      <c r="EH275"/>
      <c r="EI275"/>
      <c r="EJ275"/>
      <c r="EK275"/>
      <c r="EL275"/>
      <c r="EM275"/>
      <c r="EN275"/>
      <c r="EO275"/>
      <c r="EP275"/>
      <c r="EQ275"/>
      <c r="ER275"/>
      <c r="ES275"/>
      <c r="ET275"/>
      <c r="EU275"/>
      <c r="EV275"/>
      <c r="EW275"/>
      <c r="EX275"/>
      <c r="EY275"/>
      <c r="EZ275"/>
      <c r="FA275"/>
      <c r="FB275"/>
      <c r="FC275"/>
      <c r="FD275"/>
      <c r="FE275"/>
      <c r="FF275"/>
      <c r="FG275"/>
      <c r="FH275"/>
      <c r="FI275"/>
      <c r="FJ275"/>
      <c r="FK275"/>
      <c r="FL275"/>
      <c r="FM275"/>
      <c r="FN275"/>
      <c r="FO275"/>
      <c r="FP275"/>
      <c r="FQ275"/>
      <c r="FR275"/>
      <c r="FS275"/>
      <c r="FT275"/>
    </row>
    <row r="276" spans="1:176" ht="108" x14ac:dyDescent="0.2">
      <c r="A276" s="190" t="s">
        <v>128</v>
      </c>
      <c r="B276" s="190"/>
      <c r="C276" s="141" t="str">
        <f>"Response for " &amp; C45</f>
        <v>Response for Supplier Systems</v>
      </c>
      <c r="D276" s="132" t="s">
        <v>526</v>
      </c>
      <c r="E276" s="132" t="s">
        <v>99</v>
      </c>
      <c r="F276" s="2" t="s">
        <v>17</v>
      </c>
      <c r="G276" s="2" t="s">
        <v>18</v>
      </c>
      <c r="H276" s="2" t="s">
        <v>339</v>
      </c>
      <c r="I276" s="2" t="s">
        <v>365</v>
      </c>
      <c r="J276" s="224" t="s">
        <v>566</v>
      </c>
      <c r="K276" s="225"/>
      <c r="L276" s="74">
        <f>L277</f>
        <v>0</v>
      </c>
      <c r="M276" s="94" t="s">
        <v>602</v>
      </c>
      <c r="N276" s="94" t="s">
        <v>603</v>
      </c>
      <c r="O276" s="94" t="s">
        <v>604</v>
      </c>
      <c r="P276" s="95" t="s">
        <v>605</v>
      </c>
      <c r="Q276" s="95" t="s">
        <v>606</v>
      </c>
      <c r="R276" s="95" t="s">
        <v>607</v>
      </c>
      <c r="S276" s="96" t="s">
        <v>1086</v>
      </c>
      <c r="T276" s="97" t="s">
        <v>610</v>
      </c>
      <c r="U276" s="95" t="s">
        <v>613</v>
      </c>
      <c r="V276" s="95" t="s">
        <v>617</v>
      </c>
      <c r="W276"/>
      <c r="X276"/>
      <c r="Y276"/>
      <c r="Z276"/>
      <c r="AA276"/>
      <c r="AB276"/>
      <c r="AC276"/>
      <c r="AD276"/>
      <c r="AE276"/>
      <c r="AF276"/>
      <c r="AG276"/>
      <c r="AH276"/>
      <c r="AI276"/>
      <c r="AJ276"/>
      <c r="AK276"/>
      <c r="AL276"/>
      <c r="AM276"/>
      <c r="AN276"/>
      <c r="AO276"/>
      <c r="AP276"/>
      <c r="AQ276"/>
      <c r="AR276"/>
      <c r="AS276"/>
      <c r="AT276"/>
      <c r="AU276"/>
      <c r="AV276"/>
      <c r="AW276"/>
      <c r="AX276"/>
      <c r="AY276"/>
      <c r="AZ276"/>
      <c r="BA276"/>
      <c r="BB276"/>
      <c r="BC276"/>
      <c r="BD276"/>
      <c r="BE276"/>
      <c r="BF276"/>
      <c r="BG276"/>
      <c r="BH276"/>
      <c r="BI276"/>
      <c r="BJ276"/>
      <c r="BK276"/>
      <c r="BL276"/>
      <c r="BM276"/>
      <c r="BN276"/>
      <c r="BO276"/>
      <c r="BP276"/>
      <c r="BQ276"/>
      <c r="BR276"/>
      <c r="BS276"/>
      <c r="BT276"/>
      <c r="BU276"/>
      <c r="BV276"/>
      <c r="BW276"/>
      <c r="BX276"/>
      <c r="BY276"/>
      <c r="BZ276"/>
      <c r="CA276"/>
      <c r="CB276"/>
      <c r="CC276"/>
      <c r="CD276"/>
      <c r="CE276"/>
      <c r="CF276"/>
      <c r="CG276"/>
      <c r="CH276"/>
      <c r="CI276"/>
      <c r="CJ276"/>
      <c r="CK276"/>
      <c r="CL276"/>
      <c r="CM276"/>
      <c r="CN276"/>
      <c r="CO276"/>
      <c r="CP276"/>
      <c r="CQ276"/>
      <c r="CR276"/>
      <c r="CS276"/>
      <c r="CT276"/>
      <c r="CU276"/>
      <c r="CV276"/>
      <c r="CW276"/>
      <c r="CX276"/>
      <c r="CY276"/>
      <c r="CZ276"/>
      <c r="DA276"/>
      <c r="DB276"/>
      <c r="DC276"/>
      <c r="DD276"/>
      <c r="DE276"/>
      <c r="DF276"/>
      <c r="DG276"/>
      <c r="DH276"/>
      <c r="DI276"/>
      <c r="DJ276"/>
      <c r="DK276"/>
      <c r="DL276"/>
      <c r="DM276"/>
      <c r="DN276"/>
      <c r="DO276"/>
      <c r="DP276"/>
      <c r="DQ276"/>
      <c r="DR276"/>
      <c r="DS276"/>
      <c r="DT276"/>
      <c r="DU276"/>
      <c r="DV276"/>
      <c r="DW276"/>
      <c r="DX276"/>
      <c r="DY276"/>
      <c r="DZ276"/>
      <c r="EA276"/>
      <c r="EB276"/>
      <c r="EC276"/>
      <c r="ED276"/>
      <c r="EE276"/>
      <c r="EF276"/>
      <c r="EG276"/>
      <c r="EH276"/>
      <c r="EI276"/>
      <c r="EJ276"/>
      <c r="EK276"/>
      <c r="EL276"/>
      <c r="EM276"/>
      <c r="EN276"/>
      <c r="EO276"/>
      <c r="EP276"/>
      <c r="EQ276"/>
      <c r="ER276"/>
      <c r="ES276"/>
      <c r="ET276"/>
      <c r="EU276"/>
      <c r="EV276"/>
      <c r="EW276"/>
      <c r="EX276"/>
      <c r="EY276"/>
      <c r="EZ276"/>
      <c r="FA276"/>
      <c r="FB276"/>
      <c r="FC276"/>
      <c r="FD276"/>
      <c r="FE276"/>
      <c r="FF276"/>
      <c r="FG276"/>
      <c r="FH276"/>
      <c r="FI276"/>
      <c r="FJ276"/>
      <c r="FK276"/>
      <c r="FL276"/>
      <c r="FM276"/>
      <c r="FN276"/>
      <c r="FO276"/>
      <c r="FP276"/>
      <c r="FQ276"/>
      <c r="FR276"/>
      <c r="FS276"/>
      <c r="FT276"/>
    </row>
    <row r="277" spans="1:176" ht="28.5" x14ac:dyDescent="0.25">
      <c r="A277" s="91" t="s">
        <v>129</v>
      </c>
      <c r="B277" s="3" t="s">
        <v>131</v>
      </c>
      <c r="C277" s="12"/>
      <c r="D277" s="138"/>
      <c r="E277" s="138"/>
      <c r="F277" s="12"/>
      <c r="G277" s="53"/>
      <c r="H277" s="38"/>
      <c r="I277" s="39"/>
      <c r="J277" s="75"/>
      <c r="K277" s="78"/>
      <c r="L277" s="76">
        <f t="shared" si="5"/>
        <v>0</v>
      </c>
      <c r="M277" s="110"/>
      <c r="N277" s="110"/>
      <c r="O277" s="110"/>
      <c r="P277" s="103"/>
      <c r="Q277" s="103"/>
      <c r="R277" s="103"/>
      <c r="S277" s="103"/>
      <c r="T277" s="103"/>
      <c r="U277" s="104"/>
      <c r="V277" s="105"/>
      <c r="FT277"/>
    </row>
  </sheetData>
  <mergeCells count="69">
    <mergeCell ref="J276:K276"/>
    <mergeCell ref="J182:K182"/>
    <mergeCell ref="J208:K208"/>
    <mergeCell ref="J221:K221"/>
    <mergeCell ref="J232:K232"/>
    <mergeCell ref="J259:K259"/>
    <mergeCell ref="C10:I10"/>
    <mergeCell ref="C13:I13"/>
    <mergeCell ref="C20:I20"/>
    <mergeCell ref="C21:I21"/>
    <mergeCell ref="C22:I22"/>
    <mergeCell ref="C18:I18"/>
    <mergeCell ref="C19:I19"/>
    <mergeCell ref="J77:K77"/>
    <mergeCell ref="J91:K91"/>
    <mergeCell ref="J121:K121"/>
    <mergeCell ref="J5:K5"/>
    <mergeCell ref="J46:K46"/>
    <mergeCell ref="J61:K61"/>
    <mergeCell ref="A142:B142"/>
    <mergeCell ref="A157:B157"/>
    <mergeCell ref="A121:B121"/>
    <mergeCell ref="A91:B91"/>
    <mergeCell ref="J142:K142"/>
    <mergeCell ref="J157:K157"/>
    <mergeCell ref="A276:B276"/>
    <mergeCell ref="A182:B182"/>
    <mergeCell ref="A208:B208"/>
    <mergeCell ref="A221:B221"/>
    <mergeCell ref="A232:B232"/>
    <mergeCell ref="A259:B259"/>
    <mergeCell ref="A1:F1"/>
    <mergeCell ref="A26:G26"/>
    <mergeCell ref="B39:G39"/>
    <mergeCell ref="C23:I23"/>
    <mergeCell ref="C24:I24"/>
    <mergeCell ref="A25:I25"/>
    <mergeCell ref="C2:I2"/>
    <mergeCell ref="A4:I4"/>
    <mergeCell ref="A3:I3"/>
    <mergeCell ref="A5:I5"/>
    <mergeCell ref="C6:I6"/>
    <mergeCell ref="C11:I11"/>
    <mergeCell ref="C12:I12"/>
    <mergeCell ref="C17:I17"/>
    <mergeCell ref="C15:I15"/>
    <mergeCell ref="C16:I16"/>
    <mergeCell ref="A2:B2"/>
    <mergeCell ref="A42:I42"/>
    <mergeCell ref="C40:I40"/>
    <mergeCell ref="A46:B46"/>
    <mergeCell ref="A77:B77"/>
    <mergeCell ref="A43:I44"/>
    <mergeCell ref="A40:B40"/>
    <mergeCell ref="A41:B41"/>
    <mergeCell ref="A61:B61"/>
    <mergeCell ref="C41:I41"/>
    <mergeCell ref="A45:B45"/>
    <mergeCell ref="C45:F45"/>
    <mergeCell ref="C14:I14"/>
    <mergeCell ref="C7:I7"/>
    <mergeCell ref="C8:I8"/>
    <mergeCell ref="C9:I9"/>
    <mergeCell ref="V44:V45"/>
    <mergeCell ref="J2:L2"/>
    <mergeCell ref="M44:O45"/>
    <mergeCell ref="P44:S45"/>
    <mergeCell ref="T44:T45"/>
    <mergeCell ref="U44:U45"/>
  </mergeCells>
  <phoneticPr fontId="32" type="noConversion"/>
  <conditionalFormatting sqref="L5 L46:L277">
    <cfRule type="cellIs" dxfId="0" priority="13" operator="lessThan">
      <formula>1</formula>
    </cfRule>
  </conditionalFormatting>
  <dataValidations count="2">
    <dataValidation type="list" allowBlank="1" showInputMessage="1" showErrorMessage="1" sqref="J62:K76 J78:K90 J122:K141 J143:K156 J158:K181 J183:K207 J209:K220 J222:K231 J233:K258 J277:K1048576 J260:K275 J47:K60 J92:K120" xr:uid="{8B351DFD-D064-4FE3-A6DD-61DFD5B3071C}">
      <formula1>"1,2,3,4,5"</formula1>
    </dataValidation>
    <dataValidation type="list" allowBlank="1" showInputMessage="1" showErrorMessage="1" sqref="C45:F45" xr:uid="{107D88C4-5F45-4345-A436-C37DB85C559C}">
      <formula1>"Supplier Systems, Supplier Product, Supplier Development Environment"</formula1>
    </dataValidation>
  </dataValidations>
  <pageMargins left="0.75" right="0.75" top="1" bottom="1" header="0.5" footer="0.5"/>
  <pageSetup paperSize="5" scale="13" fitToHeight="0" orientation="landscape" r:id="rId1"/>
  <ignoredErrors>
    <ignoredError sqref="L91 L77 L61 L121 L142 L157 L182 L208 L221 L232 L259 L276" 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1036" r:id="rId4" name="Check Box 12">
              <controlPr defaultSize="0" autoFill="0" autoLine="0" autoPict="0">
                <anchor moveWithCells="1">
                  <from>
                    <xdr:col>0</xdr:col>
                    <xdr:colOff>419100</xdr:colOff>
                    <xdr:row>25</xdr:row>
                    <xdr:rowOff>219075</xdr:rowOff>
                  </from>
                  <to>
                    <xdr:col>0</xdr:col>
                    <xdr:colOff>695325</xdr:colOff>
                    <xdr:row>27</xdr:row>
                    <xdr:rowOff>76200</xdr:rowOff>
                  </to>
                </anchor>
              </controlPr>
            </control>
          </mc:Choice>
        </mc:AlternateContent>
        <mc:AlternateContent xmlns:mc="http://schemas.openxmlformats.org/markup-compatibility/2006">
          <mc:Choice Requires="x14">
            <control shapeId="1039" r:id="rId5" name="Check Box 15">
              <controlPr defaultSize="0" autoFill="0" autoLine="0" autoPict="0">
                <anchor moveWithCells="1">
                  <from>
                    <xdr:col>0</xdr:col>
                    <xdr:colOff>419100</xdr:colOff>
                    <xdr:row>26</xdr:row>
                    <xdr:rowOff>190500</xdr:rowOff>
                  </from>
                  <to>
                    <xdr:col>0</xdr:col>
                    <xdr:colOff>695325</xdr:colOff>
                    <xdr:row>28</xdr:row>
                    <xdr:rowOff>66675</xdr:rowOff>
                  </to>
                </anchor>
              </controlPr>
            </control>
          </mc:Choice>
        </mc:AlternateContent>
        <mc:AlternateContent xmlns:mc="http://schemas.openxmlformats.org/markup-compatibility/2006">
          <mc:Choice Requires="x14">
            <control shapeId="1042" r:id="rId6" name="Check Box 18">
              <controlPr defaultSize="0" autoFill="0" autoLine="0" autoPict="0">
                <anchor moveWithCells="1">
                  <from>
                    <xdr:col>0</xdr:col>
                    <xdr:colOff>419100</xdr:colOff>
                    <xdr:row>29</xdr:row>
                    <xdr:rowOff>190500</xdr:rowOff>
                  </from>
                  <to>
                    <xdr:col>0</xdr:col>
                    <xdr:colOff>695325</xdr:colOff>
                    <xdr:row>31</xdr:row>
                    <xdr:rowOff>57150</xdr:rowOff>
                  </to>
                </anchor>
              </controlPr>
            </control>
          </mc:Choice>
        </mc:AlternateContent>
        <mc:AlternateContent xmlns:mc="http://schemas.openxmlformats.org/markup-compatibility/2006">
          <mc:Choice Requires="x14">
            <control shapeId="1043" r:id="rId7" name="Check Box 19">
              <controlPr defaultSize="0" autoFill="0" autoLine="0" autoPict="0">
                <anchor moveWithCells="1">
                  <from>
                    <xdr:col>0</xdr:col>
                    <xdr:colOff>419100</xdr:colOff>
                    <xdr:row>28</xdr:row>
                    <xdr:rowOff>190500</xdr:rowOff>
                  </from>
                  <to>
                    <xdr:col>0</xdr:col>
                    <xdr:colOff>695325</xdr:colOff>
                    <xdr:row>30</xdr:row>
                    <xdr:rowOff>66675</xdr:rowOff>
                  </to>
                </anchor>
              </controlPr>
            </control>
          </mc:Choice>
        </mc:AlternateContent>
        <mc:AlternateContent xmlns:mc="http://schemas.openxmlformats.org/markup-compatibility/2006">
          <mc:Choice Requires="x14">
            <control shapeId="1044" r:id="rId8" name="Check Box 20">
              <controlPr defaultSize="0" autoFill="0" autoLine="0" autoPict="0">
                <anchor moveWithCells="1">
                  <from>
                    <xdr:col>0</xdr:col>
                    <xdr:colOff>419100</xdr:colOff>
                    <xdr:row>33</xdr:row>
                    <xdr:rowOff>190500</xdr:rowOff>
                  </from>
                  <to>
                    <xdr:col>0</xdr:col>
                    <xdr:colOff>695325</xdr:colOff>
                    <xdr:row>35</xdr:row>
                    <xdr:rowOff>66675</xdr:rowOff>
                  </to>
                </anchor>
              </controlPr>
            </control>
          </mc:Choice>
        </mc:AlternateContent>
        <mc:AlternateContent xmlns:mc="http://schemas.openxmlformats.org/markup-compatibility/2006">
          <mc:Choice Requires="x14">
            <control shapeId="1045" r:id="rId9" name="Check Box 21">
              <controlPr defaultSize="0" autoFill="0" autoLine="0" autoPict="0">
                <anchor moveWithCells="1">
                  <from>
                    <xdr:col>0</xdr:col>
                    <xdr:colOff>419100</xdr:colOff>
                    <xdr:row>34</xdr:row>
                    <xdr:rowOff>200025</xdr:rowOff>
                  </from>
                  <to>
                    <xdr:col>0</xdr:col>
                    <xdr:colOff>695325</xdr:colOff>
                    <xdr:row>36</xdr:row>
                    <xdr:rowOff>66675</xdr:rowOff>
                  </to>
                </anchor>
              </controlPr>
            </control>
          </mc:Choice>
        </mc:AlternateContent>
        <mc:AlternateContent xmlns:mc="http://schemas.openxmlformats.org/markup-compatibility/2006">
          <mc:Choice Requires="x14">
            <control shapeId="1046" r:id="rId10" name="Check Box 22">
              <controlPr defaultSize="0" autoFill="0" autoLine="0" autoPict="0">
                <anchor moveWithCells="1">
                  <from>
                    <xdr:col>0</xdr:col>
                    <xdr:colOff>419100</xdr:colOff>
                    <xdr:row>35</xdr:row>
                    <xdr:rowOff>200025</xdr:rowOff>
                  </from>
                  <to>
                    <xdr:col>0</xdr:col>
                    <xdr:colOff>695325</xdr:colOff>
                    <xdr:row>37</xdr:row>
                    <xdr:rowOff>66675</xdr:rowOff>
                  </to>
                </anchor>
              </controlPr>
            </control>
          </mc:Choice>
        </mc:AlternateContent>
        <mc:AlternateContent xmlns:mc="http://schemas.openxmlformats.org/markup-compatibility/2006">
          <mc:Choice Requires="x14">
            <control shapeId="1050" r:id="rId11" name="Check Box 26">
              <controlPr defaultSize="0" autoFill="0" autoLine="0" autoPict="0">
                <anchor moveWithCells="1">
                  <from>
                    <xdr:col>0</xdr:col>
                    <xdr:colOff>419100</xdr:colOff>
                    <xdr:row>27</xdr:row>
                    <xdr:rowOff>190500</xdr:rowOff>
                  </from>
                  <to>
                    <xdr:col>0</xdr:col>
                    <xdr:colOff>695325</xdr:colOff>
                    <xdr:row>29</xdr:row>
                    <xdr:rowOff>66675</xdr:rowOff>
                  </to>
                </anchor>
              </controlPr>
            </control>
          </mc:Choice>
        </mc:AlternateContent>
        <mc:AlternateContent xmlns:mc="http://schemas.openxmlformats.org/markup-compatibility/2006">
          <mc:Choice Requires="x14">
            <control shapeId="1051" r:id="rId12" name="Check Box 27">
              <controlPr defaultSize="0" autoFill="0" autoLine="0" autoPict="0">
                <anchor moveWithCells="1">
                  <from>
                    <xdr:col>0</xdr:col>
                    <xdr:colOff>419100</xdr:colOff>
                    <xdr:row>32</xdr:row>
                    <xdr:rowOff>200025</xdr:rowOff>
                  </from>
                  <to>
                    <xdr:col>0</xdr:col>
                    <xdr:colOff>695325</xdr:colOff>
                    <xdr:row>34</xdr:row>
                    <xdr:rowOff>66675</xdr:rowOff>
                  </to>
                </anchor>
              </controlPr>
            </control>
          </mc:Choice>
        </mc:AlternateContent>
        <mc:AlternateContent xmlns:mc="http://schemas.openxmlformats.org/markup-compatibility/2006">
          <mc:Choice Requires="x14">
            <control shapeId="1052" r:id="rId13" name="Check Box 28">
              <controlPr defaultSize="0" autoFill="0" autoLine="0" autoPict="0">
                <anchor moveWithCells="1">
                  <from>
                    <xdr:col>0</xdr:col>
                    <xdr:colOff>419100</xdr:colOff>
                    <xdr:row>36</xdr:row>
                    <xdr:rowOff>200025</xdr:rowOff>
                  </from>
                  <to>
                    <xdr:col>0</xdr:col>
                    <xdr:colOff>695325</xdr:colOff>
                    <xdr:row>38</xdr:row>
                    <xdr:rowOff>66675</xdr:rowOff>
                  </to>
                </anchor>
              </controlPr>
            </control>
          </mc:Choice>
        </mc:AlternateContent>
        <mc:AlternateContent xmlns:mc="http://schemas.openxmlformats.org/markup-compatibility/2006">
          <mc:Choice Requires="x14">
            <control shapeId="1053" r:id="rId14" name="Check Box 29">
              <controlPr defaultSize="0" autoFill="0" autoLine="0" autoPict="0">
                <anchor moveWithCells="1">
                  <from>
                    <xdr:col>0</xdr:col>
                    <xdr:colOff>419100</xdr:colOff>
                    <xdr:row>37</xdr:row>
                    <xdr:rowOff>190500</xdr:rowOff>
                  </from>
                  <to>
                    <xdr:col>0</xdr:col>
                    <xdr:colOff>695325</xdr:colOff>
                    <xdr:row>39</xdr:row>
                    <xdr:rowOff>66675</xdr:rowOff>
                  </to>
                </anchor>
              </controlPr>
            </control>
          </mc:Choice>
        </mc:AlternateContent>
        <mc:AlternateContent xmlns:mc="http://schemas.openxmlformats.org/markup-compatibility/2006">
          <mc:Choice Requires="x14">
            <control shapeId="1056" r:id="rId15" name="Check Box 32">
              <controlPr defaultSize="0" autoFill="0" autoLine="0" autoPict="0">
                <anchor moveWithCells="1">
                  <from>
                    <xdr:col>0</xdr:col>
                    <xdr:colOff>419100</xdr:colOff>
                    <xdr:row>31</xdr:row>
                    <xdr:rowOff>180975</xdr:rowOff>
                  </from>
                  <to>
                    <xdr:col>0</xdr:col>
                    <xdr:colOff>695325</xdr:colOff>
                    <xdr:row>33</xdr:row>
                    <xdr:rowOff>47625</xdr:rowOff>
                  </to>
                </anchor>
              </controlPr>
            </control>
          </mc:Choice>
        </mc:AlternateContent>
        <mc:AlternateContent xmlns:mc="http://schemas.openxmlformats.org/markup-compatibility/2006">
          <mc:Choice Requires="x14">
            <control shapeId="1064" r:id="rId16" name="Check Box 40">
              <controlPr defaultSize="0" autoFill="0" autoLine="0" autoPict="0">
                <anchor moveWithCells="1">
                  <from>
                    <xdr:col>0</xdr:col>
                    <xdr:colOff>419100</xdr:colOff>
                    <xdr:row>30</xdr:row>
                    <xdr:rowOff>180975</xdr:rowOff>
                  </from>
                  <to>
                    <xdr:col>0</xdr:col>
                    <xdr:colOff>695325</xdr:colOff>
                    <xdr:row>32</xdr:row>
                    <xdr:rowOff>47625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D60353F1-9BEA-4E78-838E-41DD93D0A9E2}">
          <x14:formula1>
            <xm:f>Lists!$C$1:$C$3</xm:f>
          </x14:formula1>
          <xm:sqref>C47:E47 C65:E74 C270:E275 C82:E87 C89:E90 C114:E115 C205:E207 C224:E231 C150:E156 C119:E120 C78:E80 C183:E201 C203:E203 C222:E222 C143:E148 C158:E166 C168:E169 C171:E175 C209:E220 C122:E141 C93:E111 C233:E258 C177:E179 C181:E181 C260:E268 C54:E59 C117:E117</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C98D5C7C3B2B249839A104674107963" ma:contentTypeVersion="8" ma:contentTypeDescription="Create a new document." ma:contentTypeScope="" ma:versionID="59a43823d759cf63f5bcc24017d627fc">
  <xsd:schema xmlns:xsd="http://www.w3.org/2001/XMLSchema" xmlns:xs="http://www.w3.org/2001/XMLSchema" xmlns:p="http://schemas.microsoft.com/office/2006/metadata/properties" xmlns:ns2="8316316d-c7e1-4681-aa1c-16b915ae9361" targetNamespace="http://schemas.microsoft.com/office/2006/metadata/properties" ma:root="true" ma:fieldsID="309ad4e2a76790bf52d2aee669b6b3be" ns2:_="">
    <xsd:import namespace="8316316d-c7e1-4681-aa1c-16b915ae9361"/>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GenerationTime" minOccurs="0"/>
                <xsd:element ref="ns2:MediaServiceEventHashCode" minOccurs="0"/>
                <xsd:element ref="ns2:MediaLengthInSecond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316316d-c7e1-4681-aa1c-16b915ae936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BillingMetadata" ma:index="15" nillable="true" ma:displayName="MediaServiceBillingMetadata" ma:hidden="true" ma:internalName="MediaServiceBilling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6256CEED-19AF-4BCF-B279-198EEE6B08E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316316d-c7e1-4681-aa1c-16b915ae936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79641E-2D16-45F0-A899-012B3F21D1F5}">
  <ds:schemaRefs>
    <ds:schemaRef ds:uri="http://schemas.microsoft.com/sharepoint/v3/contenttype/forms"/>
  </ds:schemaRefs>
</ds:datastoreItem>
</file>

<file path=customXml/itemProps3.xml><?xml version="1.0" encoding="utf-8"?>
<ds:datastoreItem xmlns:ds="http://schemas.openxmlformats.org/officeDocument/2006/customXml" ds:itemID="{A5330AFE-EE77-4D17-BEE5-D03312FE0F78}">
  <ds:schemaRefs>
    <ds:schemaRef ds:uri="http://schemas.openxmlformats.org/package/2006/metadata/core-properties"/>
    <ds:schemaRef ds:uri="http://www.w3.org/XML/1998/namespace"/>
    <ds:schemaRef ds:uri="http://purl.org/dc/dcmitype/"/>
    <ds:schemaRef ds:uri="http://purl.org/dc/elements/1.1/"/>
    <ds:schemaRef ds:uri="http://purl.org/dc/terms/"/>
    <ds:schemaRef ds:uri="http://schemas.microsoft.com/office/2006/documentManagement/types"/>
    <ds:schemaRef ds:uri="http://schemas.microsoft.com/office/infopath/2007/PartnerControls"/>
    <ds:schemaRef ds:uri="8316316d-c7e1-4681-aa1c-16b915ae9361"/>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Lists</vt:lpstr>
      <vt:lpstr>Confidentiality</vt:lpstr>
      <vt:lpstr>Change Log</vt:lpstr>
      <vt:lpstr>Questions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2020-03-09T13:09:21Z</dcterms:created>
  <dcterms:modified xsi:type="dcterms:W3CDTF">2025-05-30T15:35:30Z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490586b-6766-439a-826f-fa6da183971c_Enabled">
    <vt:lpwstr>true</vt:lpwstr>
  </property>
  <property fmtid="{D5CDD505-2E9C-101B-9397-08002B2CF9AE}" pid="3" name="MSIP_Label_6490586b-6766-439a-826f-fa6da183971c_SetDate">
    <vt:lpwstr>2020-03-09T13:09:40Z</vt:lpwstr>
  </property>
  <property fmtid="{D5CDD505-2E9C-101B-9397-08002B2CF9AE}" pid="4" name="MSIP_Label_6490586b-6766-439a-826f-fa6da183971c_Method">
    <vt:lpwstr>Standard</vt:lpwstr>
  </property>
  <property fmtid="{D5CDD505-2E9C-101B-9397-08002B2CF9AE}" pid="5" name="MSIP_Label_6490586b-6766-439a-826f-fa6da183971c_Name">
    <vt:lpwstr>General</vt:lpwstr>
  </property>
  <property fmtid="{D5CDD505-2E9C-101B-9397-08002B2CF9AE}" pid="6" name="MSIP_Label_6490586b-6766-439a-826f-fa6da183971c_SiteId">
    <vt:lpwstr>e9aef9b7-25ca-4518-a881-33e546773136</vt:lpwstr>
  </property>
  <property fmtid="{D5CDD505-2E9C-101B-9397-08002B2CF9AE}" pid="7" name="MSIP_Label_6490586b-6766-439a-826f-fa6da183971c_ActionId">
    <vt:lpwstr>528a73cb-aa3c-4d5e-ae1a-0000d920f4db</vt:lpwstr>
  </property>
  <property fmtid="{D5CDD505-2E9C-101B-9397-08002B2CF9AE}" pid="8" name="MSIP_Label_6490586b-6766-439a-826f-fa6da183971c_ContentBits">
    <vt:lpwstr>0</vt:lpwstr>
  </property>
  <property fmtid="{D5CDD505-2E9C-101B-9397-08002B2CF9AE}" pid="9" name="ContentTypeId">
    <vt:lpwstr>0x0101001C98D5C7C3B2B249839A104674107963</vt:lpwstr>
  </property>
  <property fmtid="{D5CDD505-2E9C-101B-9397-08002B2CF9AE}" pid="10" name="_ExtendedDescription">
    <vt:lpwstr/>
  </property>
</Properties>
</file>